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cd68310db5fbd7/Documents/Ricks/World Cuisine/"/>
    </mc:Choice>
  </mc:AlternateContent>
  <xr:revisionPtr revIDLastSave="2696" documentId="13_ncr:1_{AE5A2DD7-BB18-4FBD-9963-FC15E4D8C6C8}" xr6:coauthVersionLast="47" xr6:coauthVersionMax="47" xr10:uidLastSave="{C869AFBD-AEF8-4780-BE68-A9DDA19A7B52}"/>
  <bookViews>
    <workbookView xWindow="-120" yWindow="-120" windowWidth="29040" windowHeight="16440" activeTab="1" xr2:uid="{5EE82EC4-CA0B-427D-921F-B543019BB486}"/>
  </bookViews>
  <sheets>
    <sheet name="Contacts" sheetId="1" r:id="rId1"/>
    <sheet name="Posting Schedule" sheetId="2" r:id="rId2"/>
    <sheet name="Sheet1" sheetId="5" r:id="rId3"/>
    <sheet name="Sheet3" sheetId="3" r:id="rId4"/>
    <sheet name="Budget - Planning Sheet" sheetId="4" r:id="rId5"/>
  </sheets>
  <definedNames>
    <definedName name="_xlnm._FilterDatabase" localSheetId="0" hidden="1">Contacts!$A$6:$K$33</definedName>
    <definedName name="_xlnm.Print_Area" localSheetId="4">'Budget - Planning Sheet'!$A$1:$E$65</definedName>
    <definedName name="_xlnm.Print_Area" localSheetId="1">'Posting Schedule'!$A$1:$E$51</definedName>
    <definedName name="_xlnm.Print_Titles" localSheetId="1">'Posting Schedule'!$1:$6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2" l="1"/>
  <c r="C41" i="2"/>
  <c r="D41" i="2" s="1"/>
  <c r="C40" i="2"/>
  <c r="D40" i="2" s="1"/>
  <c r="D39" i="2"/>
  <c r="D38" i="2"/>
  <c r="C38" i="2"/>
  <c r="D33" i="2"/>
  <c r="C32" i="2"/>
  <c r="C34" i="2" s="1"/>
  <c r="C31" i="2"/>
  <c r="D31" i="2" s="1"/>
  <c r="D30" i="2"/>
  <c r="D27" i="2"/>
  <c r="D23" i="2"/>
  <c r="C21" i="2"/>
  <c r="C22" i="2" s="1"/>
  <c r="D22" i="2" s="1"/>
  <c r="D17" i="2"/>
  <c r="C15" i="2"/>
  <c r="C16" i="2" s="1"/>
  <c r="D14" i="2"/>
  <c r="D10" i="2"/>
  <c r="C57" i="4"/>
  <c r="D55" i="4"/>
  <c r="D49" i="4"/>
  <c r="D45" i="4"/>
  <c r="D39" i="4"/>
  <c r="D36" i="4"/>
  <c r="C43" i="2" l="1"/>
  <c r="C44" i="2" s="1"/>
  <c r="C24" i="2"/>
  <c r="C25" i="2" s="1"/>
  <c r="C26" i="2" s="1"/>
  <c r="D26" i="2" s="1"/>
  <c r="C42" i="2"/>
  <c r="D42" i="2" s="1"/>
  <c r="D16" i="2"/>
  <c r="C18" i="2"/>
  <c r="C35" i="2"/>
  <c r="D35" i="2" s="1"/>
  <c r="D34" i="2"/>
  <c r="C45" i="2"/>
  <c r="D44" i="2"/>
  <c r="D43" i="2"/>
  <c r="D15" i="2"/>
  <c r="D21" i="2"/>
  <c r="C6" i="5"/>
  <c r="C8" i="5" s="1"/>
  <c r="D3" i="5"/>
  <c r="D2" i="5"/>
  <c r="B14" i="3"/>
  <c r="B15" i="3"/>
  <c r="N10" i="3"/>
  <c r="E16" i="3"/>
  <c r="J16" i="3" s="1"/>
  <c r="E15" i="3"/>
  <c r="J15" i="3" s="1"/>
  <c r="E14" i="3"/>
  <c r="J14" i="3" s="1"/>
  <c r="E13" i="3"/>
  <c r="J13" i="3" s="1"/>
  <c r="E12" i="3"/>
  <c r="J12" i="3" s="1"/>
  <c r="E11" i="3"/>
  <c r="J11" i="3" s="1"/>
  <c r="J10" i="3"/>
  <c r="E9" i="3"/>
  <c r="J9" i="3" s="1"/>
  <c r="E8" i="3"/>
  <c r="J8" i="3" s="1"/>
  <c r="E17" i="3"/>
  <c r="J17" i="3" s="1"/>
  <c r="C37" i="4"/>
  <c r="C43" i="4"/>
  <c r="C44" i="4" s="1"/>
  <c r="D44" i="4" s="1"/>
  <c r="C54" i="4"/>
  <c r="C53" i="4"/>
  <c r="D21" i="4"/>
  <c r="D22" i="4"/>
  <c r="D25" i="4"/>
  <c r="D60" i="4"/>
  <c r="C84" i="4"/>
  <c r="D84" i="4"/>
  <c r="C87" i="4"/>
  <c r="C88" i="4" s="1"/>
  <c r="D87" i="4"/>
  <c r="D88" i="4" s="1"/>
  <c r="C91" i="4"/>
  <c r="D93" i="4"/>
  <c r="D94" i="4"/>
  <c r="C96" i="4"/>
  <c r="C97" i="4" s="1"/>
  <c r="D97" i="4" s="1"/>
  <c r="D98" i="4"/>
  <c r="D100" i="4"/>
  <c r="D101" i="4"/>
  <c r="C103" i="4"/>
  <c r="D103" i="4" s="1"/>
  <c r="D106" i="4"/>
  <c r="D107" i="4"/>
  <c r="D108" i="4"/>
  <c r="D109" i="4"/>
  <c r="D110" i="4"/>
  <c r="D112" i="4"/>
  <c r="D113" i="4"/>
  <c r="D118" i="4"/>
  <c r="C119" i="4"/>
  <c r="D119" i="4" s="1"/>
  <c r="D121" i="4"/>
  <c r="D122" i="4"/>
  <c r="C125" i="4"/>
  <c r="D125" i="4"/>
  <c r="D126" i="4"/>
  <c r="D127" i="4"/>
  <c r="C128" i="4"/>
  <c r="D128" i="4" s="1"/>
  <c r="C129" i="4"/>
  <c r="D129" i="4" s="1"/>
  <c r="C131" i="4"/>
  <c r="D25" i="2" l="1"/>
  <c r="D18" i="2"/>
  <c r="C19" i="2"/>
  <c r="D19" i="2" s="1"/>
  <c r="C11" i="2"/>
  <c r="C9" i="2"/>
  <c r="D9" i="2" s="1"/>
  <c r="D8" i="2"/>
  <c r="D8" i="5"/>
  <c r="C11" i="5"/>
  <c r="C10" i="5"/>
  <c r="C9" i="5"/>
  <c r="D9" i="5" s="1"/>
  <c r="D6" i="5"/>
  <c r="C7" i="5"/>
  <c r="D7" i="5" s="1"/>
  <c r="C46" i="4"/>
  <c r="C47" i="4" s="1"/>
  <c r="C48" i="4" s="1"/>
  <c r="C27" i="4"/>
  <c r="C29" i="4" s="1"/>
  <c r="C30" i="4" s="1"/>
  <c r="C33" i="4" s="1"/>
  <c r="D43" i="4"/>
  <c r="C104" i="4"/>
  <c r="D104" i="4" s="1"/>
  <c r="D26" i="4"/>
  <c r="P13" i="3"/>
  <c r="P12" i="3"/>
  <c r="O16" i="3"/>
  <c r="O15" i="3"/>
  <c r="O14" i="3"/>
  <c r="O11" i="3"/>
  <c r="O9" i="3"/>
  <c r="O8" i="3"/>
  <c r="O7" i="3"/>
  <c r="P16" i="3"/>
  <c r="P14" i="3"/>
  <c r="F12" i="3"/>
  <c r="P11" i="3"/>
  <c r="D12" i="3"/>
  <c r="C12" i="3"/>
  <c r="B12" i="3"/>
  <c r="A12" i="3"/>
  <c r="P9" i="3"/>
  <c r="A57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1" i="3"/>
  <c r="E31" i="3"/>
  <c r="F30" i="3"/>
  <c r="E30" i="3"/>
  <c r="F32" i="3"/>
  <c r="E32" i="3"/>
  <c r="F26" i="3"/>
  <c r="E26" i="3"/>
  <c r="F25" i="3"/>
  <c r="E25" i="3"/>
  <c r="F27" i="3"/>
  <c r="E27" i="3"/>
  <c r="F24" i="3"/>
  <c r="F23" i="3"/>
  <c r="F22" i="3"/>
  <c r="E22" i="3"/>
  <c r="F21" i="3"/>
  <c r="E21" i="3"/>
  <c r="F20" i="3"/>
  <c r="E20" i="3"/>
  <c r="E19" i="3"/>
  <c r="F18" i="3"/>
  <c r="E18" i="3"/>
  <c r="F17" i="3"/>
  <c r="F16" i="3"/>
  <c r="F15" i="3"/>
  <c r="F10" i="3"/>
  <c r="P10" i="3"/>
  <c r="F8" i="3"/>
  <c r="P8" i="3"/>
  <c r="F6" i="3"/>
  <c r="E6" i="3"/>
  <c r="P6" i="3" s="1"/>
  <c r="X6" i="3" s="1"/>
  <c r="X7" i="3" s="1"/>
  <c r="F5" i="3"/>
  <c r="E5" i="3"/>
  <c r="D63" i="3"/>
  <c r="C63" i="3"/>
  <c r="D62" i="3"/>
  <c r="C62" i="3"/>
  <c r="D61" i="3"/>
  <c r="C61" i="3"/>
  <c r="D60" i="3"/>
  <c r="C60" i="3"/>
  <c r="D59" i="3"/>
  <c r="C59" i="3"/>
  <c r="D58" i="3"/>
  <c r="C58" i="3"/>
  <c r="D57" i="3"/>
  <c r="C57" i="3"/>
  <c r="D56" i="3"/>
  <c r="D55" i="3"/>
  <c r="D54" i="3"/>
  <c r="D53" i="3"/>
  <c r="D52" i="3"/>
  <c r="D51" i="3"/>
  <c r="D50" i="3"/>
  <c r="D49" i="3"/>
  <c r="C49" i="3"/>
  <c r="D48" i="3"/>
  <c r="C48" i="3"/>
  <c r="D47" i="3"/>
  <c r="D46" i="3"/>
  <c r="D45" i="3"/>
  <c r="C45" i="3"/>
  <c r="D44" i="3"/>
  <c r="D43" i="3"/>
  <c r="D42" i="3"/>
  <c r="C42" i="3"/>
  <c r="D41" i="3"/>
  <c r="C41" i="3"/>
  <c r="D40" i="3"/>
  <c r="C40" i="3"/>
  <c r="D39" i="3"/>
  <c r="C39" i="3"/>
  <c r="D38" i="3"/>
  <c r="D37" i="3"/>
  <c r="D36" i="3"/>
  <c r="C36" i="3"/>
  <c r="D35" i="3"/>
  <c r="D34" i="3"/>
  <c r="D33" i="3"/>
  <c r="D31" i="3"/>
  <c r="D30" i="3"/>
  <c r="D32" i="3"/>
  <c r="C32" i="3"/>
  <c r="D29" i="3"/>
  <c r="D28" i="3"/>
  <c r="D26" i="3"/>
  <c r="D25" i="3"/>
  <c r="D27" i="3"/>
  <c r="C27" i="3"/>
  <c r="D24" i="3"/>
  <c r="D23" i="3"/>
  <c r="D22" i="3"/>
  <c r="C22" i="3"/>
  <c r="D21" i="3"/>
  <c r="C21" i="3"/>
  <c r="B21" i="3"/>
  <c r="D20" i="3"/>
  <c r="B20" i="3"/>
  <c r="D19" i="3"/>
  <c r="B19" i="3"/>
  <c r="D18" i="3"/>
  <c r="C18" i="3"/>
  <c r="B18" i="3"/>
  <c r="C17" i="3"/>
  <c r="D16" i="3"/>
  <c r="D15" i="3"/>
  <c r="C15" i="3"/>
  <c r="D14" i="3"/>
  <c r="D13" i="3"/>
  <c r="D11" i="3"/>
  <c r="D10" i="3"/>
  <c r="C10" i="3"/>
  <c r="B10" i="3"/>
  <c r="D9" i="3"/>
  <c r="D8" i="3"/>
  <c r="C8" i="3"/>
  <c r="B8" i="3"/>
  <c r="D7" i="3"/>
  <c r="C7" i="3"/>
  <c r="D6" i="3"/>
  <c r="C6" i="3"/>
  <c r="B6" i="3"/>
  <c r="D5" i="3"/>
  <c r="C5" i="3"/>
  <c r="B5" i="3"/>
  <c r="A63" i="3"/>
  <c r="A62" i="3"/>
  <c r="A61" i="3"/>
  <c r="A60" i="3"/>
  <c r="A59" i="3"/>
  <c r="A58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1" i="3"/>
  <c r="A30" i="3"/>
  <c r="A32" i="3"/>
  <c r="A29" i="3"/>
  <c r="A28" i="3"/>
  <c r="A26" i="3"/>
  <c r="A25" i="3"/>
  <c r="A27" i="3"/>
  <c r="A24" i="3"/>
  <c r="A23" i="3"/>
  <c r="A22" i="3"/>
  <c r="A21" i="3"/>
  <c r="A20" i="3"/>
  <c r="A19" i="3"/>
  <c r="A18" i="3"/>
  <c r="A17" i="3"/>
  <c r="D17" i="3" s="1"/>
  <c r="A16" i="3"/>
  <c r="A15" i="3"/>
  <c r="A14" i="3"/>
  <c r="A13" i="3"/>
  <c r="A11" i="3"/>
  <c r="A10" i="3"/>
  <c r="A9" i="3"/>
  <c r="A8" i="3"/>
  <c r="A7" i="3"/>
  <c r="A6" i="3"/>
  <c r="A5" i="3"/>
  <c r="D11" i="4"/>
  <c r="C9" i="3" s="1"/>
  <c r="C11" i="4"/>
  <c r="B9" i="3" s="1"/>
  <c r="D13" i="4"/>
  <c r="C14" i="3" s="1"/>
  <c r="C13" i="4"/>
  <c r="C20" i="3"/>
  <c r="C19" i="3"/>
  <c r="H93" i="4"/>
  <c r="D11" i="2" l="1"/>
  <c r="C12" i="2"/>
  <c r="D12" i="2" s="1"/>
  <c r="D33" i="4"/>
  <c r="C34" i="4"/>
  <c r="C31" i="4"/>
  <c r="D31" i="4" s="1"/>
  <c r="D30" i="4"/>
  <c r="S11" i="3"/>
  <c r="V14" i="3"/>
  <c r="O19" i="3"/>
  <c r="J19" i="3"/>
  <c r="P19" i="3"/>
  <c r="P20" i="3"/>
  <c r="O20" i="3"/>
  <c r="J20" i="3"/>
  <c r="Q20" i="3" s="1"/>
  <c r="R20" i="3" s="1"/>
  <c r="P24" i="3"/>
  <c r="O24" i="3"/>
  <c r="J24" i="3"/>
  <c r="P28" i="3"/>
  <c r="O28" i="3"/>
  <c r="S28" i="3" s="1"/>
  <c r="J28" i="3"/>
  <c r="P31" i="3"/>
  <c r="O31" i="3"/>
  <c r="J31" i="3"/>
  <c r="J36" i="3"/>
  <c r="P36" i="3"/>
  <c r="O36" i="3"/>
  <c r="V36" i="3" s="1"/>
  <c r="J40" i="3"/>
  <c r="P40" i="3"/>
  <c r="O40" i="3"/>
  <c r="P44" i="3"/>
  <c r="O44" i="3"/>
  <c r="J44" i="3"/>
  <c r="O48" i="3"/>
  <c r="P48" i="3"/>
  <c r="J48" i="3"/>
  <c r="P52" i="3"/>
  <c r="O52" i="3"/>
  <c r="J52" i="3"/>
  <c r="Q52" i="3" s="1"/>
  <c r="R52" i="3" s="1"/>
  <c r="P56" i="3"/>
  <c r="J56" i="3"/>
  <c r="O56" i="3"/>
  <c r="P60" i="3"/>
  <c r="O60" i="3"/>
  <c r="J60" i="3"/>
  <c r="V16" i="3"/>
  <c r="O27" i="3"/>
  <c r="J27" i="3"/>
  <c r="P27" i="3"/>
  <c r="O37" i="3"/>
  <c r="J37" i="3"/>
  <c r="P37" i="3"/>
  <c r="J45" i="3"/>
  <c r="P45" i="3"/>
  <c r="O45" i="3"/>
  <c r="V45" i="3" s="1"/>
  <c r="P53" i="3"/>
  <c r="J53" i="3"/>
  <c r="O53" i="3"/>
  <c r="O57" i="3"/>
  <c r="J57" i="3"/>
  <c r="P57" i="3"/>
  <c r="S8" i="3"/>
  <c r="X8" i="3"/>
  <c r="X9" i="3" s="1"/>
  <c r="X10" i="3" s="1"/>
  <c r="X11" i="3" s="1"/>
  <c r="X12" i="3" s="1"/>
  <c r="X13" i="3" s="1"/>
  <c r="X14" i="3" s="1"/>
  <c r="X15" i="3" s="1"/>
  <c r="X16" i="3" s="1"/>
  <c r="X17" i="3" s="1"/>
  <c r="P22" i="3"/>
  <c r="O22" i="3"/>
  <c r="J22" i="3"/>
  <c r="P25" i="3"/>
  <c r="J25" i="3"/>
  <c r="O25" i="3"/>
  <c r="O32" i="3"/>
  <c r="P32" i="3"/>
  <c r="J32" i="3"/>
  <c r="O34" i="3"/>
  <c r="J34" i="3"/>
  <c r="P34" i="3"/>
  <c r="O38" i="3"/>
  <c r="J38" i="3"/>
  <c r="P38" i="3"/>
  <c r="J42" i="3"/>
  <c r="O42" i="3"/>
  <c r="P42" i="3"/>
  <c r="O46" i="3"/>
  <c r="J46" i="3"/>
  <c r="P46" i="3"/>
  <c r="P50" i="3"/>
  <c r="O50" i="3"/>
  <c r="J50" i="3"/>
  <c r="Q50" i="3" s="1"/>
  <c r="R50" i="3" s="1"/>
  <c r="J54" i="3"/>
  <c r="P54" i="3"/>
  <c r="O54" i="3"/>
  <c r="J58" i="3"/>
  <c r="P58" i="3"/>
  <c r="O58" i="3"/>
  <c r="O62" i="3"/>
  <c r="J62" i="3"/>
  <c r="Q62" i="3" s="1"/>
  <c r="R62" i="3" s="1"/>
  <c r="P62" i="3"/>
  <c r="P21" i="3"/>
  <c r="O21" i="3"/>
  <c r="J21" i="3"/>
  <c r="P29" i="3"/>
  <c r="O29" i="3"/>
  <c r="J29" i="3"/>
  <c r="P33" i="3"/>
  <c r="O33" i="3"/>
  <c r="J33" i="3"/>
  <c r="P41" i="3"/>
  <c r="J41" i="3"/>
  <c r="O41" i="3"/>
  <c r="P49" i="3"/>
  <c r="J49" i="3"/>
  <c r="O49" i="3"/>
  <c r="P61" i="3"/>
  <c r="O61" i="3"/>
  <c r="J61" i="3"/>
  <c r="J18" i="3"/>
  <c r="P18" i="3"/>
  <c r="O18" i="3"/>
  <c r="J23" i="3"/>
  <c r="P23" i="3"/>
  <c r="O23" i="3"/>
  <c r="P26" i="3"/>
  <c r="O26" i="3"/>
  <c r="J26" i="3"/>
  <c r="O30" i="3"/>
  <c r="J30" i="3"/>
  <c r="P30" i="3"/>
  <c r="P35" i="3"/>
  <c r="O35" i="3"/>
  <c r="J35" i="3"/>
  <c r="O39" i="3"/>
  <c r="P39" i="3"/>
  <c r="J39" i="3"/>
  <c r="O43" i="3"/>
  <c r="J43" i="3"/>
  <c r="P43" i="3"/>
  <c r="P47" i="3"/>
  <c r="O47" i="3"/>
  <c r="J47" i="3"/>
  <c r="J51" i="3"/>
  <c r="O51" i="3"/>
  <c r="P51" i="3"/>
  <c r="P55" i="3"/>
  <c r="O55" i="3"/>
  <c r="J55" i="3"/>
  <c r="O59" i="3"/>
  <c r="J59" i="3"/>
  <c r="P59" i="3"/>
  <c r="P63" i="3"/>
  <c r="O63" i="3"/>
  <c r="J63" i="3"/>
  <c r="C12" i="5"/>
  <c r="D11" i="5"/>
  <c r="C13" i="5"/>
  <c r="V11" i="3"/>
  <c r="S9" i="3"/>
  <c r="S16" i="3"/>
  <c r="U16" i="3" s="1"/>
  <c r="Q16" i="3"/>
  <c r="R16" i="3" s="1"/>
  <c r="Q11" i="3"/>
  <c r="R11" i="3" s="1"/>
  <c r="Q8" i="3"/>
  <c r="B24" i="3"/>
  <c r="C28" i="4"/>
  <c r="V9" i="3"/>
  <c r="O10" i="3"/>
  <c r="V10" i="3" s="1"/>
  <c r="S6" i="3"/>
  <c r="S7" i="3" s="1"/>
  <c r="D27" i="4"/>
  <c r="B27" i="3"/>
  <c r="B25" i="3"/>
  <c r="O12" i="3"/>
  <c r="V12" i="3" s="1"/>
  <c r="O13" i="3"/>
  <c r="Q13" i="3" s="1"/>
  <c r="R13" i="3" s="1"/>
  <c r="Q9" i="3"/>
  <c r="R9" i="3" s="1"/>
  <c r="Q14" i="3"/>
  <c r="R14" i="3" s="1"/>
  <c r="S14" i="3"/>
  <c r="B11" i="3"/>
  <c r="C11" i="3"/>
  <c r="B13" i="3"/>
  <c r="C13" i="3"/>
  <c r="J6" i="3"/>
  <c r="Q59" i="3" l="1"/>
  <c r="R59" i="3" s="1"/>
  <c r="V56" i="3"/>
  <c r="V26" i="3"/>
  <c r="S21" i="3"/>
  <c r="Q34" i="3"/>
  <c r="R34" i="3" s="1"/>
  <c r="Q22" i="3"/>
  <c r="R22" i="3" s="1"/>
  <c r="Q27" i="3"/>
  <c r="R27" i="3" s="1"/>
  <c r="Q61" i="3"/>
  <c r="R61" i="3" s="1"/>
  <c r="Q42" i="3"/>
  <c r="R42" i="3" s="1"/>
  <c r="V60" i="3"/>
  <c r="Q48" i="3"/>
  <c r="R48" i="3" s="1"/>
  <c r="S19" i="3"/>
  <c r="Q46" i="3"/>
  <c r="R46" i="3" s="1"/>
  <c r="V47" i="3"/>
  <c r="Q54" i="3"/>
  <c r="R54" i="3" s="1"/>
  <c r="D28" i="4"/>
  <c r="Q35" i="3"/>
  <c r="R35" i="3" s="1"/>
  <c r="Q51" i="3"/>
  <c r="R51" i="3" s="1"/>
  <c r="Q55" i="3"/>
  <c r="R55" i="3" s="1"/>
  <c r="S27" i="3"/>
  <c r="V40" i="3"/>
  <c r="S22" i="3"/>
  <c r="V30" i="3"/>
  <c r="V29" i="3"/>
  <c r="V62" i="3"/>
  <c r="V50" i="3"/>
  <c r="S31" i="3"/>
  <c r="Q26" i="3"/>
  <c r="R26" i="3" s="1"/>
  <c r="Q38" i="3"/>
  <c r="R38" i="3" s="1"/>
  <c r="Q45" i="3"/>
  <c r="R45" i="3" s="1"/>
  <c r="S52" i="3"/>
  <c r="S57" i="3"/>
  <c r="S61" i="3"/>
  <c r="V53" i="3"/>
  <c r="Q53" i="3"/>
  <c r="R53" i="3" s="1"/>
  <c r="Q32" i="3"/>
  <c r="R32" i="3" s="1"/>
  <c r="V44" i="3"/>
  <c r="Q31" i="3"/>
  <c r="R31" i="3" s="1"/>
  <c r="V24" i="3"/>
  <c r="Q21" i="3"/>
  <c r="R21" i="3" s="1"/>
  <c r="Q40" i="3"/>
  <c r="R40" i="3" s="1"/>
  <c r="Q28" i="3"/>
  <c r="R28" i="3" s="1"/>
  <c r="S59" i="3"/>
  <c r="V37" i="3"/>
  <c r="X18" i="3"/>
  <c r="X19" i="3" s="1"/>
  <c r="X20" i="3" s="1"/>
  <c r="X21" i="3" s="1"/>
  <c r="X22" i="3" s="1"/>
  <c r="X23" i="3" s="1"/>
  <c r="X24" i="3" s="1"/>
  <c r="X27" i="3" s="1"/>
  <c r="X25" i="3" s="1"/>
  <c r="X26" i="3" s="1"/>
  <c r="X28" i="3" s="1"/>
  <c r="X29" i="3" s="1"/>
  <c r="X32" i="3" s="1"/>
  <c r="X30" i="3" s="1"/>
  <c r="X31" i="3" s="1"/>
  <c r="X33" i="3" s="1"/>
  <c r="X34" i="3" s="1"/>
  <c r="X35" i="3" s="1"/>
  <c r="X36" i="3" s="1"/>
  <c r="X37" i="3" s="1"/>
  <c r="X38" i="3" s="1"/>
  <c r="X39" i="3" s="1"/>
  <c r="X40" i="3" s="1"/>
  <c r="X41" i="3" s="1"/>
  <c r="X42" i="3" s="1"/>
  <c r="X43" i="3" s="1"/>
  <c r="X44" i="3" s="1"/>
  <c r="X45" i="3" s="1"/>
  <c r="X46" i="3" s="1"/>
  <c r="X47" i="3" s="1"/>
  <c r="X48" i="3" s="1"/>
  <c r="X49" i="3" s="1"/>
  <c r="X50" i="3" s="1"/>
  <c r="X51" i="3" s="1"/>
  <c r="X52" i="3" s="1"/>
  <c r="X53" i="3" s="1"/>
  <c r="X54" i="3" s="1"/>
  <c r="X55" i="3" s="1"/>
  <c r="X56" i="3" s="1"/>
  <c r="X57" i="3" s="1"/>
  <c r="X58" i="3" s="1"/>
  <c r="X59" i="3" s="1"/>
  <c r="X60" i="3" s="1"/>
  <c r="X61" i="3" s="1"/>
  <c r="X62" i="3" s="1"/>
  <c r="X63" i="3" s="1"/>
  <c r="V55" i="3"/>
  <c r="S60" i="3"/>
  <c r="Q63" i="3"/>
  <c r="R63" i="3" s="1"/>
  <c r="Q43" i="3"/>
  <c r="R43" i="3" s="1"/>
  <c r="Q23" i="3"/>
  <c r="R23" i="3" s="1"/>
  <c r="S34" i="3"/>
  <c r="V39" i="3"/>
  <c r="S42" i="3"/>
  <c r="V19" i="3"/>
  <c r="Q29" i="3"/>
  <c r="R29" i="3" s="1"/>
  <c r="Q57" i="3"/>
  <c r="R57" i="3" s="1"/>
  <c r="S44" i="3"/>
  <c r="V31" i="3"/>
  <c r="Q25" i="3"/>
  <c r="R25" i="3" s="1"/>
  <c r="S33" i="3"/>
  <c r="V33" i="3"/>
  <c r="S47" i="3"/>
  <c r="Q49" i="3"/>
  <c r="R49" i="3" s="1"/>
  <c r="V58" i="3"/>
  <c r="S58" i="3"/>
  <c r="V42" i="3"/>
  <c r="Q60" i="3"/>
  <c r="R60" i="3" s="1"/>
  <c r="S24" i="3"/>
  <c r="S39" i="3"/>
  <c r="S49" i="3"/>
  <c r="V49" i="3"/>
  <c r="S55" i="3"/>
  <c r="S35" i="3"/>
  <c r="V35" i="3"/>
  <c r="S18" i="3"/>
  <c r="U18" i="3" s="1"/>
  <c r="V18" i="3"/>
  <c r="S45" i="3"/>
  <c r="V27" i="3"/>
  <c r="S26" i="3"/>
  <c r="S41" i="3"/>
  <c r="V41" i="3"/>
  <c r="Q58" i="3"/>
  <c r="R58" i="3" s="1"/>
  <c r="S50" i="3"/>
  <c r="V34" i="3"/>
  <c r="V57" i="3"/>
  <c r="Q56" i="3"/>
  <c r="R56" i="3" s="1"/>
  <c r="S48" i="3"/>
  <c r="V48" i="3"/>
  <c r="S20" i="3"/>
  <c r="V20" i="3"/>
  <c r="S51" i="3"/>
  <c r="V51" i="3"/>
  <c r="S43" i="3"/>
  <c r="V43" i="3"/>
  <c r="Q18" i="3"/>
  <c r="R18" i="3" s="1"/>
  <c r="Q41" i="3"/>
  <c r="R41" i="3" s="1"/>
  <c r="S29" i="3"/>
  <c r="V54" i="3"/>
  <c r="S54" i="3"/>
  <c r="V22" i="3"/>
  <c r="S37" i="3"/>
  <c r="S40" i="3"/>
  <c r="S56" i="3"/>
  <c r="Q44" i="3"/>
  <c r="R44" i="3" s="1"/>
  <c r="S36" i="3"/>
  <c r="V28" i="3"/>
  <c r="V63" i="3"/>
  <c r="S63" i="3"/>
  <c r="Q39" i="3"/>
  <c r="R39" i="3" s="1"/>
  <c r="S30" i="3"/>
  <c r="S23" i="3"/>
  <c r="V23" i="3"/>
  <c r="Q37" i="3"/>
  <c r="R37" i="3" s="1"/>
  <c r="S25" i="3"/>
  <c r="V25" i="3"/>
  <c r="V59" i="3"/>
  <c r="Q47" i="3"/>
  <c r="R47" i="3" s="1"/>
  <c r="Q30" i="3"/>
  <c r="R30" i="3" s="1"/>
  <c r="V61" i="3"/>
  <c r="Q33" i="3"/>
  <c r="R33" i="3" s="1"/>
  <c r="V21" i="3"/>
  <c r="S62" i="3"/>
  <c r="S46" i="3"/>
  <c r="V46" i="3"/>
  <c r="S38" i="3"/>
  <c r="V38" i="3"/>
  <c r="S32" i="3"/>
  <c r="V32" i="3"/>
  <c r="S53" i="3"/>
  <c r="V52" i="3"/>
  <c r="Q36" i="3"/>
  <c r="R36" i="3" s="1"/>
  <c r="Q24" i="3"/>
  <c r="R24" i="3" s="1"/>
  <c r="C15" i="5"/>
  <c r="D13" i="5"/>
  <c r="D12" i="5"/>
  <c r="C14" i="5"/>
  <c r="D14" i="5" s="1"/>
  <c r="B26" i="3"/>
  <c r="V6" i="3"/>
  <c r="Q6" i="3"/>
  <c r="V13" i="3"/>
  <c r="W6" i="3"/>
  <c r="W7" i="3" s="1"/>
  <c r="Q10" i="3"/>
  <c r="R10" i="3" s="1"/>
  <c r="S10" i="3"/>
  <c r="S13" i="3"/>
  <c r="Q12" i="3"/>
  <c r="R12" i="3" s="1"/>
  <c r="S12" i="3"/>
  <c r="R8" i="3"/>
  <c r="V8" i="3"/>
  <c r="U19" i="3" l="1"/>
  <c r="U22" i="3"/>
  <c r="U23" i="3" s="1"/>
  <c r="U24" i="3" s="1"/>
  <c r="U27" i="3" s="1"/>
  <c r="U25" i="3" s="1"/>
  <c r="U26" i="3" s="1"/>
  <c r="U28" i="3" s="1"/>
  <c r="U29" i="3" s="1"/>
  <c r="U32" i="3" s="1"/>
  <c r="U30" i="3" s="1"/>
  <c r="U31" i="3" s="1"/>
  <c r="U33" i="3" s="1"/>
  <c r="U34" i="3" s="1"/>
  <c r="U35" i="3" s="1"/>
  <c r="U36" i="3" s="1"/>
  <c r="U37" i="3" s="1"/>
  <c r="U38" i="3" s="1"/>
  <c r="U39" i="3" s="1"/>
  <c r="U40" i="3" s="1"/>
  <c r="U41" i="3" s="1"/>
  <c r="U42" i="3" s="1"/>
  <c r="U43" i="3" s="1"/>
  <c r="U44" i="3" s="1"/>
  <c r="U45" i="3" s="1"/>
  <c r="U46" i="3" s="1"/>
  <c r="U47" i="3" s="1"/>
  <c r="U48" i="3" s="1"/>
  <c r="U49" i="3" s="1"/>
  <c r="U50" i="3" s="1"/>
  <c r="U51" i="3" s="1"/>
  <c r="U52" i="3" s="1"/>
  <c r="U53" i="3" s="1"/>
  <c r="U54" i="3" s="1"/>
  <c r="U55" i="3" s="1"/>
  <c r="U56" i="3" s="1"/>
  <c r="U57" i="3" s="1"/>
  <c r="U58" i="3" s="1"/>
  <c r="U59" i="3" s="1"/>
  <c r="U60" i="3" s="1"/>
  <c r="U61" i="3" s="1"/>
  <c r="U62" i="3" s="1"/>
  <c r="U63" i="3" s="1"/>
  <c r="C16" i="5"/>
  <c r="D16" i="5" s="1"/>
  <c r="D15" i="5"/>
  <c r="W8" i="3"/>
  <c r="W9" i="3" s="1"/>
  <c r="W10" i="3" s="1"/>
  <c r="W11" i="3" s="1"/>
  <c r="W12" i="3" s="1"/>
  <c r="W13" i="3" s="1"/>
  <c r="W14" i="3" s="1"/>
  <c r="W15" i="3" s="1"/>
  <c r="W16" i="3" s="1"/>
  <c r="W17" i="3" s="1"/>
  <c r="W18" i="3" s="1"/>
  <c r="W19" i="3" s="1"/>
  <c r="W20" i="3" s="1"/>
  <c r="W21" i="3" s="1"/>
  <c r="W22" i="3" s="1"/>
  <c r="W23" i="3" s="1"/>
  <c r="W24" i="3" s="1"/>
  <c r="W27" i="3" s="1"/>
  <c r="W25" i="3" s="1"/>
  <c r="W26" i="3" s="1"/>
  <c r="W28" i="3" s="1"/>
  <c r="W29" i="3" s="1"/>
  <c r="W32" i="3" s="1"/>
  <c r="W30" i="3" s="1"/>
  <c r="W31" i="3" s="1"/>
  <c r="W33" i="3" s="1"/>
  <c r="W34" i="3" s="1"/>
  <c r="W35" i="3" s="1"/>
  <c r="W36" i="3" s="1"/>
  <c r="W37" i="3" s="1"/>
  <c r="W38" i="3" s="1"/>
  <c r="W39" i="3" s="1"/>
  <c r="W40" i="3" s="1"/>
  <c r="W41" i="3" s="1"/>
  <c r="W42" i="3" s="1"/>
  <c r="W43" i="3" s="1"/>
  <c r="W44" i="3" s="1"/>
  <c r="W45" i="3" s="1"/>
  <c r="W46" i="3" s="1"/>
  <c r="W47" i="3" s="1"/>
  <c r="W48" i="3" s="1"/>
  <c r="W49" i="3" s="1"/>
  <c r="W50" i="3" s="1"/>
  <c r="W51" i="3" s="1"/>
  <c r="W52" i="3" s="1"/>
  <c r="W53" i="3" s="1"/>
  <c r="W54" i="3" s="1"/>
  <c r="W55" i="3" s="1"/>
  <c r="W56" i="3" s="1"/>
  <c r="W57" i="3" s="1"/>
  <c r="W58" i="3" s="1"/>
  <c r="W59" i="3" s="1"/>
  <c r="W60" i="3" s="1"/>
  <c r="W61" i="3" s="1"/>
  <c r="W62" i="3" s="1"/>
  <c r="W63" i="3" s="1"/>
  <c r="U7" i="3"/>
  <c r="U8" i="3" s="1"/>
  <c r="U9" i="3" s="1"/>
  <c r="U6" i="3"/>
  <c r="R6" i="3"/>
  <c r="C38" i="4" l="1"/>
  <c r="C40" i="4" s="1"/>
  <c r="U10" i="3"/>
  <c r="U11" i="3" s="1"/>
  <c r="U12" i="3" s="1"/>
  <c r="U13" i="3" s="1"/>
  <c r="U14" i="3" s="1"/>
  <c r="C41" i="4" l="1"/>
  <c r="D41" i="4" s="1"/>
  <c r="D40" i="4"/>
  <c r="B32" i="3"/>
  <c r="C19" i="4"/>
  <c r="B17" i="3" s="1"/>
  <c r="C9" i="4"/>
  <c r="B7" i="3" s="1"/>
  <c r="C50" i="3"/>
  <c r="C26" i="3"/>
  <c r="C25" i="3"/>
  <c r="C24" i="3"/>
  <c r="H21" i="4"/>
  <c r="D32" i="4" l="1"/>
  <c r="C30" i="3" s="1"/>
  <c r="B30" i="3"/>
  <c r="B28" i="3"/>
  <c r="F19" i="3"/>
  <c r="Q19" i="3" s="1"/>
  <c r="R19" i="3" s="1"/>
  <c r="B22" i="3"/>
  <c r="C28" i="3"/>
  <c r="D34" i="4" l="1"/>
  <c r="C31" i="3" s="1"/>
  <c r="B31" i="3"/>
  <c r="C23" i="3"/>
  <c r="B23" i="3"/>
  <c r="C29" i="3"/>
  <c r="B29" i="3"/>
  <c r="D37" i="4" l="1"/>
  <c r="C33" i="3" s="1"/>
  <c r="B33" i="3"/>
  <c r="D38" i="4" l="1"/>
  <c r="C34" i="3" s="1"/>
  <c r="B34" i="3"/>
  <c r="C35" i="3" l="1"/>
  <c r="B35" i="3"/>
  <c r="B36" i="3" l="1"/>
  <c r="D47" i="4" l="1"/>
  <c r="C37" i="3" s="1"/>
  <c r="B37" i="3"/>
  <c r="D48" i="4" l="1"/>
  <c r="C38" i="3" s="1"/>
  <c r="B38" i="3"/>
  <c r="B39" i="3" l="1"/>
  <c r="B40" i="3" l="1"/>
  <c r="B41" i="3" l="1"/>
  <c r="B42" i="3" l="1"/>
  <c r="D52" i="4" l="1"/>
  <c r="C43" i="3" s="1"/>
  <c r="B43" i="3"/>
  <c r="D53" i="4" l="1"/>
  <c r="C44" i="3" s="1"/>
  <c r="B44" i="3"/>
  <c r="C56" i="4" l="1"/>
  <c r="B45" i="3"/>
  <c r="D56" i="4" l="1"/>
  <c r="C46" i="3" s="1"/>
  <c r="B46" i="3"/>
  <c r="D57" i="4" l="1"/>
  <c r="C47" i="3" s="1"/>
  <c r="B47" i="3"/>
  <c r="B48" i="3" l="1"/>
  <c r="C60" i="4" l="1"/>
  <c r="B49" i="3"/>
  <c r="B50" i="3" l="1"/>
  <c r="C62" i="4" l="1"/>
  <c r="C63" i="4"/>
  <c r="C65" i="4" s="1"/>
  <c r="D65" i="4" s="1"/>
  <c r="C55" i="3" s="1"/>
  <c r="D61" i="4"/>
  <c r="C51" i="3" s="1"/>
  <c r="B51" i="3"/>
  <c r="D62" i="4" l="1"/>
  <c r="C52" i="3" s="1"/>
  <c r="B52" i="3"/>
  <c r="C64" i="4" l="1"/>
  <c r="D63" i="4"/>
  <c r="C53" i="3" s="1"/>
  <c r="B53" i="3"/>
  <c r="D64" i="4" l="1"/>
  <c r="C54" i="3" s="1"/>
  <c r="B54" i="3"/>
  <c r="C66" i="4" l="1"/>
  <c r="D66" i="4" s="1"/>
  <c r="C56" i="3" s="1"/>
  <c r="B55" i="3"/>
  <c r="C67" i="4" l="1"/>
  <c r="B56" i="3"/>
  <c r="B57" i="3" l="1"/>
  <c r="B58" i="3" l="1"/>
  <c r="B59" i="3" l="1"/>
  <c r="C71" i="4" l="1"/>
  <c r="B60" i="3"/>
  <c r="B61" i="3" l="1"/>
  <c r="B63" i="3" l="1"/>
  <c r="B62" i="3"/>
</calcChain>
</file>

<file path=xl/sharedStrings.xml><?xml version="1.0" encoding="utf-8"?>
<sst xmlns="http://schemas.openxmlformats.org/spreadsheetml/2006/main" count="720" uniqueCount="205">
  <si>
    <t>Railyards Valentines</t>
  </si>
  <si>
    <t>Spring Home Show</t>
  </si>
  <si>
    <t>Event</t>
  </si>
  <si>
    <t>Website</t>
  </si>
  <si>
    <t>Contact</t>
  </si>
  <si>
    <t>https://eventhub.net/</t>
  </si>
  <si>
    <t>Grace Luthern Holly Days</t>
  </si>
  <si>
    <t>Cibola High School</t>
  </si>
  <si>
    <t>Explorer Academy</t>
  </si>
  <si>
    <t>Rio Grande High School</t>
  </si>
  <si>
    <t>Rio Grande Arts Festival</t>
  </si>
  <si>
    <t>UNM Craft Fair</t>
  </si>
  <si>
    <t>Holidays Railyards</t>
  </si>
  <si>
    <t>Del Notre Craft Fair</t>
  </si>
  <si>
    <t>Cost</t>
  </si>
  <si>
    <t>https://www.managemymarket.com</t>
  </si>
  <si>
    <t>Apply By</t>
  </si>
  <si>
    <t>Balloon Fiesta</t>
  </si>
  <si>
    <t>End Date</t>
  </si>
  <si>
    <t>Start Date</t>
  </si>
  <si>
    <t>Garden of the Gods Art Festival (CO)</t>
  </si>
  <si>
    <t>https://riograndefestivals.com/applications/</t>
  </si>
  <si>
    <t>https://www.chocolateandcoffeefest.com/</t>
  </si>
  <si>
    <t>Coffee &amp; Chocolate</t>
  </si>
  <si>
    <t>https://www.celtfestabq.com/</t>
  </si>
  <si>
    <t>https://golondrinas.org/</t>
  </si>
  <si>
    <t>https://abqhomeshows.com/</t>
  </si>
  <si>
    <t>North Texas Irish Festival</t>
  </si>
  <si>
    <t>https://www.ntif.org</t>
  </si>
  <si>
    <t>Sanra Fe Spring Festival - El Rancho de Las Golondrinas</t>
  </si>
  <si>
    <t>Santa Fe Beer and Food Festival - El Rancho de Las Golondrinas</t>
  </si>
  <si>
    <t>Santa Fe Wine Festival - El Rancho de Las Golondrinas</t>
  </si>
  <si>
    <t>Santa Fe Renaissance Faire - El Rancho de Las Golondrinas</t>
  </si>
  <si>
    <t>Colorado Springs, CO</t>
  </si>
  <si>
    <t>Santa Fe</t>
  </si>
  <si>
    <t>Albuquerque</t>
  </si>
  <si>
    <t>Rio Grande Celtic Festival</t>
  </si>
  <si>
    <t>https://www.blueriverproductions.com</t>
  </si>
  <si>
    <t>THE GREAT NEW MEXICO BEER FESTIVAL</t>
  </si>
  <si>
    <t>Lavendar in the Village Festival</t>
  </si>
  <si>
    <t>Folk Fair</t>
  </si>
  <si>
    <t>El Rancho de Las Golondrinas
334 Los Pinos Road, Santa Fe, NM</t>
  </si>
  <si>
    <t>Expo New Mexico
300 San Pedro Dr NE, Albuquerque</t>
  </si>
  <si>
    <t>777 1st St SW, Albuquerque</t>
  </si>
  <si>
    <t>Grace Church
6901 San Antonio Dr NE,Albuquerque</t>
  </si>
  <si>
    <t>Explorer Academy
5100 Masthead St NE, Albuquerque, NM</t>
  </si>
  <si>
    <t>UNM Student Union Ball Rooms
398 Cornell Dr NE, Albuquerque</t>
  </si>
  <si>
    <t>5323 Montgomery Blvd. NE
Albuquerque, NM</t>
  </si>
  <si>
    <t xml:space="preserve">5000 Balloon Fiesta Pkwy NE
Albuquerque, New Mexico 87113 </t>
  </si>
  <si>
    <t>3921 Martin Luther King Jr Blvd
Dallas, TX 75210</t>
  </si>
  <si>
    <t>Time</t>
  </si>
  <si>
    <t>Address</t>
  </si>
  <si>
    <t>Old Norse World Cuisine Event Schedule</t>
  </si>
  <si>
    <t>Santa Fe Harvest Festival - El Rancho de Las Golondrinas</t>
  </si>
  <si>
    <t>La Cueva Big Bad Bear Band Holiday Craft Fair</t>
  </si>
  <si>
    <t>https://www.bigbadbearband.com/craft-show.html</t>
  </si>
  <si>
    <t>Atrisco Heritage Academy High School Holiday Craft Fair</t>
  </si>
  <si>
    <t>10800 Dennis Chavez Blvd. SW
Albuquerque, NM 87121</t>
  </si>
  <si>
    <t>elizabeth.gonzales2@aps.edu</t>
  </si>
  <si>
    <t>Railyards Valentines Craft Fair</t>
  </si>
  <si>
    <t>Coffee &amp; Chocolate Festival</t>
  </si>
  <si>
    <t>Cheeseman Park Art Fest</t>
  </si>
  <si>
    <t>Denver, CO</t>
  </si>
  <si>
    <t>Food Truck Festivals of America, LLC</t>
  </si>
  <si>
    <t>NEW MEXICO WINE FESTIVAL</t>
  </si>
  <si>
    <t>Dallas, Texas</t>
  </si>
  <si>
    <t>Albuquerque Food Truck</t>
  </si>
  <si>
    <t>Fri: 6:00 - 8:30 pm
Sat: 10:00 - 8:30 pm
Sun: 10:00 - 5:00 pm</t>
  </si>
  <si>
    <t>Cheeseman Park</t>
  </si>
  <si>
    <t>Rio Grande Valley Celtic Festival</t>
  </si>
  <si>
    <t>Rock Ledge Ranch at Garden of the Gods
Colorado Springs, CO</t>
  </si>
  <si>
    <t>Garden of the Gods</t>
  </si>
  <si>
    <t>Rio Grande Spring Show</t>
  </si>
  <si>
    <t>Sat: 10:00 - 4:00 pm
Sun: 10:00 - 4:00 pm</t>
  </si>
  <si>
    <t>El Rancho de Las Golondrinas
334 Los Pinos Rd, Santa Fe, NM 87507</t>
  </si>
  <si>
    <t>Santa Fe Wine Festival</t>
  </si>
  <si>
    <t>Santa Fe Spring Festival</t>
  </si>
  <si>
    <t>Sat: 12:00 - 6:00 pm
Sun: 12:00 - 6:00 pm</t>
  </si>
  <si>
    <t>Santa Fe Beer &amp; Food Festival</t>
  </si>
  <si>
    <t>Santa Fe Renaissance Faire</t>
  </si>
  <si>
    <t>Railyards Farmers Market</t>
  </si>
  <si>
    <t>Los Ranchos Farmers Market</t>
  </si>
  <si>
    <t>6718 Rio Grande Blvd NW
Los Ranchos de Albuquerque</t>
  </si>
  <si>
    <t>Ballon Fiesta
Sandia Casino</t>
  </si>
  <si>
    <t>10:00 - 2:00 pm</t>
  </si>
  <si>
    <t>8:00 - 11:00 am</t>
  </si>
  <si>
    <t>Sat: 10:00 - 5:00 pm
Sun: 10:00 - 5:00 PM</t>
  </si>
  <si>
    <t>Sat: 9:00 - 6:00 pm
Sun: 9:00 - 5:00 pm</t>
  </si>
  <si>
    <t>Balloon Fiesta Park
5000 Balloon Fiesta Pkwy NE
Enter Gate 3</t>
  </si>
  <si>
    <t>Cheesman Park
1599 East 8th Avenue
Denver, CO 80218</t>
  </si>
  <si>
    <t>Sat: 9:00 - 5:00 pm
Sun: 9:00 - 5:00 pm</t>
  </si>
  <si>
    <t>Note: All events are subject to change without notice. Events may be added, deleted, or changed</t>
  </si>
  <si>
    <t>Sandia Casino
30 Rainbow Road NE
Albuquerque, NM 87113</t>
  </si>
  <si>
    <t>Revenue</t>
  </si>
  <si>
    <t>Food</t>
  </si>
  <si>
    <t>Profit</t>
  </si>
  <si>
    <t>Fri: 10:00 - 5:00 pm
Sat: 10:00 - 5:00 pm
Sun: 10:00 - 4:00 pm</t>
  </si>
  <si>
    <t>Fredricksburg Trade Days</t>
  </si>
  <si>
    <t>Sedona Vista Village</t>
  </si>
  <si>
    <t>Fri: 9:00 - 5:00 pm
Sat: 9:00 - 5:00 pm
Sun: 9:00 - 5:00 pm</t>
  </si>
  <si>
    <t>Open</t>
  </si>
  <si>
    <t>Fri: 9:00 - 5:00 pm
Sat: 9:00 - 5:00 pm
Sun: 9:00 - 4:00 pm</t>
  </si>
  <si>
    <t>Fair Park
950 1st Ave
Dallas, TX 75226</t>
  </si>
  <si>
    <t>355 Sunday Farms Rd
Fredericksburg, TX 78624</t>
  </si>
  <si>
    <t>6657 AZ-179
Sedona, AZ 86351</t>
  </si>
  <si>
    <t>Application Result</t>
  </si>
  <si>
    <t>Applied / Inquiry Date?</t>
  </si>
  <si>
    <t>Applied</t>
  </si>
  <si>
    <t>Accepted</t>
  </si>
  <si>
    <t>Inquired</t>
  </si>
  <si>
    <t>No Application
Same dates as Ballon Fiesta</t>
  </si>
  <si>
    <t>2/22 - Email Sent for info</t>
  </si>
  <si>
    <t>National Hispanic Cultural Center
1701 Fourth St SW
Albuquerque, NM 87102</t>
  </si>
  <si>
    <t>NM Wine Festival</t>
  </si>
  <si>
    <t>Christmas List</t>
  </si>
  <si>
    <t>Grace Luthern</t>
  </si>
  <si>
    <t>Flagstaff Sleigh Winter Market</t>
  </si>
  <si>
    <t>Due Approx. 10/15</t>
  </si>
  <si>
    <t>https://www.flagstaffmarket.com/sleigh-market.html</t>
  </si>
  <si>
    <t>Checked: 3/28</t>
  </si>
  <si>
    <t>UNM</t>
  </si>
  <si>
    <t>Rio Grande</t>
  </si>
  <si>
    <t>Dates</t>
  </si>
  <si>
    <t>11:00 - 6:00 pm</t>
  </si>
  <si>
    <t>Ocktober Fest</t>
  </si>
  <si>
    <t>Western Museum of Mining &amp; Industry
225 North Gate Blvd.
Colorado Springs, Co</t>
  </si>
  <si>
    <t>Fri: 5:00 - 10:00 pm
Sat: 11:00 - 10:00 pm
Sun: 11:00 - 4:00 pm</t>
  </si>
  <si>
    <t>Demming Duck Races</t>
  </si>
  <si>
    <t>Sat: 9:00 - 9:00 pm
Sun: 9:00 - 5:00 pm</t>
  </si>
  <si>
    <t>Del Norte High School</t>
  </si>
  <si>
    <t>Atrisco High School</t>
  </si>
  <si>
    <t>Cloudcroft</t>
  </si>
  <si>
    <t>Cloudcroft Chamber Event - Christmas Market</t>
  </si>
  <si>
    <t>11/19-11/21</t>
  </si>
  <si>
    <t>Real Farmer's Market</t>
  </si>
  <si>
    <t>Briggs Street Between Wells and Moffatt
Erie, CO 80516</t>
  </si>
  <si>
    <t>5:00 - 8:00 pm</t>
  </si>
  <si>
    <t>Scandinavian Festival</t>
  </si>
  <si>
    <t xml:space="preserve">St. Johns United Methodist Church
2626 Atizona NE
Albuquerque, NM </t>
  </si>
  <si>
    <t>10 :00 - 4:00 pm</t>
  </si>
  <si>
    <t>State Fair - Country Store</t>
  </si>
  <si>
    <t>Sun - Thurs: 10:00 - 9:00 pm
Fri - Sat: 10:00 to 10:00 pm</t>
  </si>
  <si>
    <t>Thurs: 10:00 - 5:00 pm
Fri: 10:00 - 5:00 pm
Sat: 10:00 - 5:00 pm
Sun: 9:00 - 12:00 pm</t>
  </si>
  <si>
    <t>Sat: 9:00 - 3:00 pm</t>
  </si>
  <si>
    <t>Fall Wine Festival</t>
  </si>
  <si>
    <t>UNM Holiday Craft Fair</t>
  </si>
  <si>
    <t>Wed: 10:00 - 6:00 pm
Thurs: 10:00 - 6:00 PM
Fri: 10:00 - 6:00 PM</t>
  </si>
  <si>
    <t>La Cueva High School Band
2025 Holiday Craft Fair</t>
  </si>
  <si>
    <t>7801 Wilshire NE
Albuquerque, NM 87122</t>
  </si>
  <si>
    <t>Sat: 8:00 - 4:00 PM</t>
  </si>
  <si>
    <t>Hotel Albuquerque at Old Town
800 Rio Grande Blvd. NW
Albuquerque, New Mexico 87104</t>
  </si>
  <si>
    <t>Home Grown
A New Mexico Food Show &amp; Gift Market</t>
  </si>
  <si>
    <t>New Mexico Farm &amp; Ranch Heritage Museum
4100 Dripping Springs Road
Las Cruces, NM 88011</t>
  </si>
  <si>
    <t>Sat: 9:00 - 4:00 pm
Sun: 9:00 - 3:00 pm</t>
  </si>
  <si>
    <t>NTIF 2/28 - 3/2</t>
  </si>
  <si>
    <t>Registration</t>
  </si>
  <si>
    <t>Amount Paid</t>
  </si>
  <si>
    <t>Hours</t>
  </si>
  <si>
    <t>Sat: 10:00 - 5:00 pm
Sun: 10:00 - 5:00 pm</t>
  </si>
  <si>
    <t>Estimated
Prod. Cost</t>
  </si>
  <si>
    <t>Est.
Revenue</t>
  </si>
  <si>
    <t>Registration
Fee</t>
  </si>
  <si>
    <t>Payment 1</t>
  </si>
  <si>
    <t>Payment 2</t>
  </si>
  <si>
    <t>Payment 3</t>
  </si>
  <si>
    <t>Staff Cost</t>
  </si>
  <si>
    <t>Est. Sales
Tax</t>
  </si>
  <si>
    <t>Profit
Margin</t>
  </si>
  <si>
    <t>Tax &amp; Loan
Deposit</t>
  </si>
  <si>
    <t>Deposit Balance</t>
  </si>
  <si>
    <t>Lodging</t>
  </si>
  <si>
    <t>Fuel</t>
  </si>
  <si>
    <t>IWMA 2025 Convention</t>
  </si>
  <si>
    <t>Loan
Payment</t>
  </si>
  <si>
    <t>Less Monthly
Expenses</t>
  </si>
  <si>
    <t>Account
Withdrawls</t>
  </si>
  <si>
    <t>Sedona United Methodist Church</t>
  </si>
  <si>
    <t>Tre Amigos West Sedona</t>
  </si>
  <si>
    <t>Loan
Balance</t>
  </si>
  <si>
    <t>Tax
Balance</t>
  </si>
  <si>
    <t>Artistan/Crafter Application - 11th Great New Mexico Food Truck &amp; Craft Beverage Festival - Eventeny</t>
  </si>
  <si>
    <t>Register By</t>
  </si>
  <si>
    <t>Railyards Holiday</t>
  </si>
  <si>
    <t>Sedona</t>
  </si>
  <si>
    <t>Wine Festival</t>
  </si>
  <si>
    <t>NM License</t>
  </si>
  <si>
    <t>12:00 - 5:00 pm</t>
  </si>
  <si>
    <t>NM Beer Festival</t>
  </si>
  <si>
    <t>Apply
4/1/2026
125.00</t>
  </si>
  <si>
    <t>Apply by
4/1/26
$35.00</t>
  </si>
  <si>
    <t>Add First Payments</t>
  </si>
  <si>
    <t>Van Renew</t>
  </si>
  <si>
    <t>Unavailable</t>
  </si>
  <si>
    <t>Pay $750
by April 30</t>
  </si>
  <si>
    <t>Revision Date: 2/11/2026</t>
  </si>
  <si>
    <t>Riverfest 2026</t>
  </si>
  <si>
    <t>Fri: 5:00 - 9:00 pm
Sat: 10:00 - 8:00 pm
Sun: 11:00 - 5:00 pm</t>
  </si>
  <si>
    <t>Farmington, NM
Berk Park, Animas Park, Boyd Park</t>
  </si>
  <si>
    <t>Pay by May 1</t>
  </si>
  <si>
    <t>Acepted</t>
  </si>
  <si>
    <t>Accepted
Balance Dur</t>
  </si>
  <si>
    <t>Cedar Crest Farmers Market</t>
  </si>
  <si>
    <t>12183 NM-14
Cedar Crest, NM 87008</t>
  </si>
  <si>
    <t>3:00 - 6:00 PM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</si>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</sst>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m/d;@"/>
    <numFmt numFmtId="166" formatCode="[$-F800]dddd\,\ mmmm\ dd\,\ yyyy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D5156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44444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1" applyFill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/>
    </xf>
    <xf numFmtId="0" fontId="1" fillId="3" borderId="0" xfId="1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165" fontId="0" fillId="3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14" fontId="0" fillId="0" borderId="3" xfId="0" applyNumberFormat="1" applyBorder="1" applyAlignment="1">
      <alignment horizontal="center"/>
    </xf>
    <xf numFmtId="44" fontId="0" fillId="0" borderId="0" xfId="0" applyNumberFormat="1"/>
    <xf numFmtId="44" fontId="0" fillId="0" borderId="1" xfId="0" applyNumberFormat="1" applyBorder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14" fontId="2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44" fontId="0" fillId="0" borderId="17" xfId="0" applyNumberFormat="1" applyBorder="1"/>
    <xf numFmtId="44" fontId="0" fillId="0" borderId="3" xfId="0" applyNumberFormat="1" applyBorder="1"/>
    <xf numFmtId="44" fontId="0" fillId="0" borderId="8" xfId="0" applyNumberFormat="1" applyBorder="1"/>
    <xf numFmtId="1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4" fontId="0" fillId="0" borderId="2" xfId="0" applyNumberFormat="1" applyBorder="1"/>
    <xf numFmtId="44" fontId="0" fillId="0" borderId="5" xfId="0" applyNumberFormat="1" applyBorder="1"/>
    <xf numFmtId="44" fontId="0" fillId="0" borderId="7" xfId="0" applyNumberFormat="1" applyBorder="1"/>
    <xf numFmtId="0" fontId="0" fillId="0" borderId="0" xfId="0" applyAlignment="1">
      <alignment vertic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8" fillId="0" borderId="0" xfId="0" applyFont="1" applyAlignment="1">
      <alignment horizontal="center" vertical="center"/>
    </xf>
    <xf numFmtId="0" fontId="1" fillId="0" borderId="0" xfId="1"/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2" fillId="2" borderId="35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4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44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44" fontId="0" fillId="3" borderId="1" xfId="0" applyNumberFormat="1" applyFill="1" applyBorder="1" applyAlignment="1">
      <alignment horizontal="center"/>
    </xf>
    <xf numFmtId="44" fontId="0" fillId="3" borderId="1" xfId="0" applyNumberFormat="1" applyFill="1" applyBorder="1"/>
    <xf numFmtId="10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3" borderId="16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4" fontId="0" fillId="4" borderId="3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44" fontId="0" fillId="4" borderId="3" xfId="0" applyNumberFormat="1" applyFill="1" applyBorder="1" applyAlignment="1">
      <alignment horizontal="center"/>
    </xf>
    <xf numFmtId="44" fontId="0" fillId="4" borderId="3" xfId="0" applyNumberFormat="1" applyFill="1" applyBorder="1"/>
    <xf numFmtId="10" fontId="0" fillId="4" borderId="3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14" fontId="0" fillId="4" borderId="8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44" fontId="0" fillId="4" borderId="8" xfId="0" applyNumberFormat="1" applyFill="1" applyBorder="1" applyAlignment="1">
      <alignment horizontal="center"/>
    </xf>
    <xf numFmtId="0" fontId="0" fillId="4" borderId="8" xfId="0" applyFill="1" applyBorder="1"/>
    <xf numFmtId="0" fontId="0" fillId="4" borderId="16" xfId="0" applyFill="1" applyBorder="1" applyAlignment="1">
      <alignment horizontal="center"/>
    </xf>
    <xf numFmtId="44" fontId="0" fillId="4" borderId="16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4" fontId="0" fillId="3" borderId="3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44" fontId="0" fillId="4" borderId="8" xfId="0" applyNumberFormat="1" applyFill="1" applyBorder="1"/>
    <xf numFmtId="44" fontId="0" fillId="4" borderId="22" xfId="0" applyNumberFormat="1" applyFill="1" applyBorder="1" applyAlignment="1">
      <alignment horizontal="center"/>
    </xf>
    <xf numFmtId="44" fontId="0" fillId="4" borderId="33" xfId="0" applyNumberFormat="1" applyFill="1" applyBorder="1" applyAlignment="1">
      <alignment horizontal="center"/>
    </xf>
    <xf numFmtId="44" fontId="0" fillId="3" borderId="14" xfId="0" applyNumberFormat="1" applyFill="1" applyBorder="1" applyAlignment="1">
      <alignment horizontal="center"/>
    </xf>
    <xf numFmtId="44" fontId="0" fillId="3" borderId="14" xfId="0" applyNumberFormat="1" applyFill="1" applyBorder="1"/>
    <xf numFmtId="10" fontId="0" fillId="3" borderId="14" xfId="0" applyNumberFormat="1" applyFill="1" applyBorder="1" applyAlignment="1">
      <alignment horizontal="center"/>
    </xf>
    <xf numFmtId="44" fontId="0" fillId="4" borderId="33" xfId="0" applyNumberFormat="1" applyFill="1" applyBorder="1"/>
    <xf numFmtId="10" fontId="0" fillId="4" borderId="16" xfId="0" applyNumberFormat="1" applyFill="1" applyBorder="1" applyAlignment="1">
      <alignment horizontal="center"/>
    </xf>
    <xf numFmtId="44" fontId="0" fillId="4" borderId="14" xfId="0" applyNumberFormat="1" applyFill="1" applyBorder="1" applyAlignment="1">
      <alignment horizontal="center"/>
    </xf>
    <xf numFmtId="44" fontId="0" fillId="4" borderId="14" xfId="0" applyNumberFormat="1" applyFill="1" applyBorder="1"/>
    <xf numFmtId="0" fontId="0" fillId="5" borderId="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44" fontId="0" fillId="0" borderId="12" xfId="0" applyNumberFormat="1" applyBorder="1"/>
    <xf numFmtId="14" fontId="0" fillId="0" borderId="12" xfId="0" applyNumberFormat="1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4" fontId="0" fillId="0" borderId="19" xfId="0" applyNumberFormat="1" applyBorder="1"/>
    <xf numFmtId="44" fontId="0" fillId="0" borderId="21" xfId="0" applyNumberFormat="1" applyBorder="1"/>
    <xf numFmtId="14" fontId="0" fillId="0" borderId="21" xfId="0" applyNumberFormat="1" applyBorder="1" applyAlignment="1">
      <alignment horizontal="center"/>
    </xf>
    <xf numFmtId="44" fontId="0" fillId="0" borderId="16" xfId="0" applyNumberFormat="1" applyBorder="1"/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4" fontId="0" fillId="0" borderId="18" xfId="0" applyNumberFormat="1" applyBorder="1"/>
    <xf numFmtId="14" fontId="0" fillId="0" borderId="18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4" fontId="0" fillId="0" borderId="2" xfId="0" applyNumberFormat="1" applyBorder="1" applyAlignment="1">
      <alignment horizontal="center"/>
    </xf>
    <xf numFmtId="44" fontId="0" fillId="0" borderId="17" xfId="0" applyNumberForma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4" fontId="0" fillId="0" borderId="28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4" fontId="0" fillId="0" borderId="29" xfId="0" applyNumberFormat="1" applyBorder="1"/>
    <xf numFmtId="44" fontId="0" fillId="0" borderId="31" xfId="0" applyNumberFormat="1" applyBorder="1"/>
    <xf numFmtId="14" fontId="0" fillId="0" borderId="31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wrapText="1"/>
    </xf>
    <xf numFmtId="14" fontId="0" fillId="0" borderId="14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44" fontId="0" fillId="0" borderId="13" xfId="0" applyNumberFormat="1" applyBorder="1"/>
    <xf numFmtId="44" fontId="0" fillId="0" borderId="32" xfId="0" applyNumberFormat="1" applyBorder="1"/>
    <xf numFmtId="14" fontId="0" fillId="0" borderId="32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24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44" fontId="7" fillId="2" borderId="13" xfId="0" applyNumberFormat="1" applyFont="1" applyFill="1" applyBorder="1" applyAlignment="1">
      <alignment horizontal="center"/>
    </xf>
    <xf numFmtId="44" fontId="7" fillId="2" borderId="32" xfId="0" applyNumberFormat="1" applyFont="1" applyFill="1" applyBorder="1" applyAlignment="1">
      <alignment horizontal="center" wrapText="1"/>
    </xf>
    <xf numFmtId="14" fontId="7" fillId="2" borderId="32" xfId="0" applyNumberFormat="1" applyFont="1" applyFill="1" applyBorder="1" applyAlignment="1">
      <alignment horizontal="center" wrapText="1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14" fontId="0" fillId="6" borderId="3" xfId="0" applyNumberFormat="1" applyFill="1" applyBorder="1" applyAlignment="1">
      <alignment horizontal="center"/>
    </xf>
    <xf numFmtId="44" fontId="0" fillId="6" borderId="3" xfId="0" applyNumberFormat="1" applyFill="1" applyBorder="1"/>
    <xf numFmtId="44" fontId="0" fillId="6" borderId="4" xfId="0" applyNumberFormat="1" applyFill="1" applyBorder="1"/>
    <xf numFmtId="0" fontId="0" fillId="6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44" fontId="0" fillId="6" borderId="1" xfId="0" applyNumberFormat="1" applyFill="1" applyBorder="1"/>
    <xf numFmtId="14" fontId="0" fillId="6" borderId="1" xfId="0" applyNumberFormat="1" applyFill="1" applyBorder="1" applyAlignment="1">
      <alignment horizontal="center"/>
    </xf>
    <xf numFmtId="44" fontId="0" fillId="6" borderId="6" xfId="0" applyNumberFormat="1" applyFill="1" applyBorder="1"/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4" fontId="0" fillId="6" borderId="8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44" fontId="0" fillId="6" borderId="8" xfId="0" applyNumberFormat="1" applyFill="1" applyBorder="1"/>
    <xf numFmtId="14" fontId="0" fillId="6" borderId="8" xfId="0" applyNumberFormat="1" applyFill="1" applyBorder="1" applyAlignment="1">
      <alignment horizontal="center"/>
    </xf>
    <xf numFmtId="0" fontId="0" fillId="7" borderId="19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 wrapText="1"/>
    </xf>
    <xf numFmtId="14" fontId="0" fillId="7" borderId="16" xfId="0" applyNumberFormat="1" applyFill="1" applyBorder="1" applyAlignment="1">
      <alignment horizontal="center" vertical="center"/>
    </xf>
    <xf numFmtId="44" fontId="0" fillId="7" borderId="16" xfId="0" applyNumberFormat="1" applyFill="1" applyBorder="1"/>
    <xf numFmtId="14" fontId="0" fillId="7" borderId="16" xfId="0" applyNumberFormat="1" applyFill="1" applyBorder="1" applyAlignment="1">
      <alignment horizontal="center"/>
    </xf>
    <xf numFmtId="0" fontId="0" fillId="7" borderId="5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44" fontId="0" fillId="7" borderId="1" xfId="0" applyNumberFormat="1" applyFill="1" applyBorder="1"/>
    <xf numFmtId="14" fontId="0" fillId="7" borderId="1" xfId="0" applyNumberFormat="1" applyFill="1" applyBorder="1" applyAlignment="1">
      <alignment horizontal="center"/>
    </xf>
    <xf numFmtId="0" fontId="0" fillId="7" borderId="5" xfId="0" applyFill="1" applyBorder="1" applyAlignment="1">
      <alignment horizontal="center" vertical="center" wrapText="1"/>
    </xf>
    <xf numFmtId="14" fontId="0" fillId="7" borderId="8" xfId="0" applyNumberFormat="1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 wrapText="1"/>
    </xf>
    <xf numFmtId="14" fontId="0" fillId="6" borderId="16" xfId="0" applyNumberFormat="1" applyFill="1" applyBorder="1" applyAlignment="1">
      <alignment horizontal="center" vertical="center"/>
    </xf>
    <xf numFmtId="44" fontId="0" fillId="6" borderId="16" xfId="0" applyNumberFormat="1" applyFill="1" applyBorder="1"/>
    <xf numFmtId="14" fontId="0" fillId="6" borderId="16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wrapText="1"/>
    </xf>
    <xf numFmtId="0" fontId="0" fillId="6" borderId="3" xfId="0" applyFill="1" applyBorder="1" applyAlignment="1">
      <alignment horizontal="center" vertical="center" wrapText="1"/>
    </xf>
    <xf numFmtId="14" fontId="0" fillId="6" borderId="3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44" fontId="0" fillId="7" borderId="8" xfId="0" applyNumberFormat="1" applyFill="1" applyBorder="1" applyAlignment="1">
      <alignment horizontal="center"/>
    </xf>
    <xf numFmtId="14" fontId="0" fillId="7" borderId="8" xfId="0" applyNumberFormat="1" applyFill="1" applyBorder="1" applyAlignment="1">
      <alignment horizont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14" fontId="0" fillId="4" borderId="3" xfId="0" applyNumberFormat="1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wrapText="1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4" fontId="0" fillId="4" borderId="1" xfId="0" applyNumberFormat="1" applyFill="1" applyBorder="1"/>
    <xf numFmtId="14" fontId="0" fillId="4" borderId="1" xfId="0" applyNumberForma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16" fontId="0" fillId="0" borderId="0" xfId="0" applyNumberFormat="1"/>
    <xf numFmtId="0" fontId="10" fillId="0" borderId="0" xfId="0" applyFont="1"/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14" fontId="0" fillId="4" borderId="8" xfId="0" applyNumberFormat="1" applyFill="1" applyBorder="1" applyAlignment="1">
      <alignment horizontal="center" vertical="center"/>
    </xf>
    <xf numFmtId="14" fontId="0" fillId="4" borderId="8" xfId="0" applyNumberFormat="1" applyFill="1" applyBorder="1" applyAlignment="1">
      <alignment horizontal="center" wrapText="1"/>
    </xf>
    <xf numFmtId="0" fontId="0" fillId="6" borderId="3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44" fontId="0" fillId="7" borderId="8" xfId="0" applyNumberFormat="1" applyFill="1" applyBorder="1"/>
    <xf numFmtId="14" fontId="0" fillId="7" borderId="8" xfId="0" applyNumberFormat="1" applyFill="1" applyBorder="1" applyAlignment="1">
      <alignment horizontal="center" wrapText="1"/>
    </xf>
    <xf numFmtId="0" fontId="0" fillId="4" borderId="12" xfId="0" applyFill="1" applyBorder="1" applyAlignment="1">
      <alignment horizontal="center" vertical="center"/>
    </xf>
    <xf numFmtId="44" fontId="0" fillId="4" borderId="28" xfId="0" applyNumberFormat="1" applyFill="1" applyBorder="1" applyAlignment="1">
      <alignment horizont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 wrapText="1"/>
    </xf>
    <xf numFmtId="14" fontId="0" fillId="6" borderId="14" xfId="0" applyNumberFormat="1" applyFill="1" applyBorder="1" applyAlignment="1">
      <alignment horizontal="center" vertical="center"/>
    </xf>
    <xf numFmtId="44" fontId="0" fillId="6" borderId="14" xfId="0" applyNumberFormat="1" applyFill="1" applyBorder="1"/>
    <xf numFmtId="14" fontId="0" fillId="6" borderId="14" xfId="0" applyNumberFormat="1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14" fontId="0" fillId="3" borderId="28" xfId="0" applyNumberForma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44" fontId="0" fillId="3" borderId="28" xfId="0" applyNumberFormat="1" applyFill="1" applyBorder="1" applyAlignment="1">
      <alignment horizontal="center"/>
    </xf>
    <xf numFmtId="44" fontId="0" fillId="3" borderId="33" xfId="0" applyNumberFormat="1" applyFill="1" applyBorder="1" applyAlignment="1">
      <alignment horizontal="center"/>
    </xf>
    <xf numFmtId="44" fontId="0" fillId="3" borderId="33" xfId="0" applyNumberFormat="1" applyFill="1" applyBorder="1"/>
    <xf numFmtId="10" fontId="0" fillId="3" borderId="28" xfId="0" applyNumberForma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4" borderId="5" xfId="0" applyNumberFormat="1" applyFill="1" applyBorder="1" applyAlignment="1">
      <alignment horizontal="center"/>
    </xf>
    <xf numFmtId="14" fontId="0" fillId="4" borderId="7" xfId="0" applyNumberFormat="1" applyFill="1" applyBorder="1" applyAlignment="1">
      <alignment horizontal="center"/>
    </xf>
    <xf numFmtId="44" fontId="0" fillId="4" borderId="4" xfId="0" applyNumberFormat="1" applyFill="1" applyBorder="1" applyAlignment="1">
      <alignment horizontal="center"/>
    </xf>
    <xf numFmtId="44" fontId="0" fillId="4" borderId="9" xfId="0" applyNumberFormat="1" applyFill="1" applyBorder="1" applyAlignment="1">
      <alignment horizontal="center"/>
    </xf>
    <xf numFmtId="44" fontId="0" fillId="3" borderId="4" xfId="0" applyNumberFormat="1" applyFill="1" applyBorder="1" applyAlignment="1">
      <alignment horizontal="center"/>
    </xf>
    <xf numFmtId="44" fontId="0" fillId="3" borderId="6" xfId="0" applyNumberFormat="1" applyFill="1" applyBorder="1" applyAlignment="1">
      <alignment horizontal="center"/>
    </xf>
    <xf numFmtId="44" fontId="0" fillId="3" borderId="30" xfId="0" applyNumberFormat="1" applyFill="1" applyBorder="1" applyAlignment="1">
      <alignment horizontal="center"/>
    </xf>
    <xf numFmtId="44" fontId="0" fillId="4" borderId="6" xfId="0" applyNumberFormat="1" applyFill="1" applyBorder="1" applyAlignment="1">
      <alignment horizontal="center"/>
    </xf>
    <xf numFmtId="14" fontId="0" fillId="4" borderId="5" xfId="0" applyNumberForma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14" fontId="0" fillId="4" borderId="16" xfId="0" applyNumberForma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4" fontId="0" fillId="4" borderId="16" xfId="0" applyNumberFormat="1" applyFill="1" applyBorder="1"/>
    <xf numFmtId="14" fontId="0" fillId="4" borderId="16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14" fontId="0" fillId="3" borderId="16" xfId="0" applyNumberForma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4" fontId="0" fillId="3" borderId="28" xfId="0" applyNumberFormat="1" applyFill="1" applyBorder="1" applyAlignment="1">
      <alignment horizontal="center" vertical="center" wrapText="1"/>
    </xf>
    <xf numFmtId="14" fontId="0" fillId="3" borderId="16" xfId="0" applyNumberForma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wrapText="1"/>
    </xf>
    <xf numFmtId="44" fontId="0" fillId="6" borderId="20" xfId="0" applyNumberFormat="1" applyFill="1" applyBorder="1"/>
    <xf numFmtId="14" fontId="0" fillId="6" borderId="16" xfId="0" applyNumberFormat="1" applyFill="1" applyBorder="1" applyAlignment="1">
      <alignment horizontal="center" wrapText="1"/>
    </xf>
    <xf numFmtId="44" fontId="0" fillId="6" borderId="39" xfId="0" applyNumberFormat="1" applyFill="1" applyBorder="1"/>
    <xf numFmtId="0" fontId="0" fillId="6" borderId="1" xfId="1" applyFont="1" applyFill="1" applyBorder="1" applyAlignment="1">
      <alignment horizontal="center" wrapText="1"/>
    </xf>
    <xf numFmtId="0" fontId="0" fillId="4" borderId="1" xfId="1" applyFont="1" applyFill="1" applyBorder="1" applyAlignment="1">
      <alignment horizontal="center" wrapText="1"/>
    </xf>
    <xf numFmtId="0" fontId="0" fillId="7" borderId="1" xfId="1" applyFont="1" applyFill="1" applyBorder="1" applyAlignment="1">
      <alignment horizontal="center" wrapText="1"/>
    </xf>
    <xf numFmtId="0" fontId="0" fillId="7" borderId="16" xfId="0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14" fontId="0" fillId="0" borderId="16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wrapText="1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4" fontId="0" fillId="0" borderId="1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0" fillId="0" borderId="9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14" fontId="0" fillId="0" borderId="8" xfId="0" applyNumberForma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"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ltfestabq.com/" TargetMode="External"/><Relationship Id="rId13" Type="http://schemas.openxmlformats.org/officeDocument/2006/relationships/hyperlink" Target="https://golondrinas.org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hocolateandcoffeefest.com/" TargetMode="External"/><Relationship Id="rId7" Type="http://schemas.openxmlformats.org/officeDocument/2006/relationships/hyperlink" Target="https://eventhub.net/" TargetMode="External"/><Relationship Id="rId12" Type="http://schemas.openxmlformats.org/officeDocument/2006/relationships/hyperlink" Target="https://golondrinas.org/" TargetMode="External"/><Relationship Id="rId17" Type="http://schemas.openxmlformats.org/officeDocument/2006/relationships/hyperlink" Target="https://www.eventeny.com/events/vendor/?id=38508" TargetMode="External"/><Relationship Id="rId2" Type="http://schemas.openxmlformats.org/officeDocument/2006/relationships/hyperlink" Target="https://abqhomeshows.com/" TargetMode="External"/><Relationship Id="rId16" Type="http://schemas.openxmlformats.org/officeDocument/2006/relationships/hyperlink" Target="https://www.coolcloudcroft.com/events/christmas-market" TargetMode="External"/><Relationship Id="rId1" Type="http://schemas.openxmlformats.org/officeDocument/2006/relationships/hyperlink" Target="https://riograndefestivals.com/applications/" TargetMode="External"/><Relationship Id="rId6" Type="http://schemas.openxmlformats.org/officeDocument/2006/relationships/hyperlink" Target="https://riograndefestivals.com/applications/" TargetMode="External"/><Relationship Id="rId11" Type="http://schemas.openxmlformats.org/officeDocument/2006/relationships/hyperlink" Target="https://golondrinas.org/" TargetMode="External"/><Relationship Id="rId5" Type="http://schemas.openxmlformats.org/officeDocument/2006/relationships/hyperlink" Target="https://golondrinas.org/" TargetMode="External"/><Relationship Id="rId15" Type="http://schemas.openxmlformats.org/officeDocument/2006/relationships/hyperlink" Target="https://www.bigbadbearband.com/craft-show.html" TargetMode="External"/><Relationship Id="rId10" Type="http://schemas.openxmlformats.org/officeDocument/2006/relationships/hyperlink" Target="https://riograndefestivals.com/applications/" TargetMode="External"/><Relationship Id="rId4" Type="http://schemas.openxmlformats.org/officeDocument/2006/relationships/hyperlink" Target="https://www.blueriverproductions.com/" TargetMode="External"/><Relationship Id="rId9" Type="http://schemas.openxmlformats.org/officeDocument/2006/relationships/hyperlink" Target="https://www.blueriverproductions.com/" TargetMode="External"/><Relationship Id="rId14" Type="http://schemas.openxmlformats.org/officeDocument/2006/relationships/hyperlink" Target="https://riograndefestivals.com/application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Relationship Id="rId1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Relationship Id="rId6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Relationship Id="rId5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Relationship Id="rId4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Relationship Id="rId1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Relationship Id="rId6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Relationship Id="rId5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Relationship Id="rId4" Type="http://schemas.openxmlformats.org/officeDocument/2006/relationships/hyperlink" Target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6BAF-358F-42E1-A3EC-2200BD9F13F9}">
  <dimension ref="A4:K49"/>
  <sheetViews>
    <sheetView topLeftCell="A16" zoomScale="124" workbookViewId="0">
      <selection activeCell="A28" sqref="A28"/>
    </sheetView>
  </sheetViews>
  <sheetFormatPr defaultRowHeight="15" x14ac:dyDescent="0.25"/>
  <cols>
    <col min="1" max="1" width="57.42578125" bestFit="1" customWidth="1"/>
    <col min="2" max="2" width="10.7109375" style="22" bestFit="1" customWidth="1"/>
    <col min="3" max="3" width="25.7109375" style="1" bestFit="1" customWidth="1"/>
    <col min="4" max="4" width="17.42578125" style="1" bestFit="1" customWidth="1"/>
    <col min="5" max="5" width="19.7109375" bestFit="1" customWidth="1"/>
    <col min="6" max="6" width="33.7109375" customWidth="1"/>
    <col min="7" max="7" width="26" style="2" bestFit="1" customWidth="1"/>
    <col min="8" max="8" width="10.7109375" style="2" bestFit="1" customWidth="1"/>
    <col min="9" max="9" width="48.140625" style="1" bestFit="1" customWidth="1"/>
    <col min="10" max="10" width="9.7109375" style="1" customWidth="1"/>
    <col min="11" max="11" width="9.7109375" style="3" customWidth="1"/>
  </cols>
  <sheetData>
    <row r="4" spans="1:11" s="11" customFormat="1" x14ac:dyDescent="0.25">
      <c r="A4" s="11" t="s">
        <v>2</v>
      </c>
      <c r="B4" s="23" t="s">
        <v>16</v>
      </c>
      <c r="C4" s="11" t="s">
        <v>106</v>
      </c>
      <c r="D4" s="11" t="s">
        <v>105</v>
      </c>
      <c r="G4" s="12" t="s">
        <v>19</v>
      </c>
      <c r="H4" s="12" t="s">
        <v>18</v>
      </c>
      <c r="I4" s="11" t="s">
        <v>3</v>
      </c>
      <c r="J4" s="11" t="s">
        <v>4</v>
      </c>
      <c r="K4" s="13" t="s">
        <v>14</v>
      </c>
    </row>
    <row r="6" spans="1:11" x14ac:dyDescent="0.25">
      <c r="A6" t="s">
        <v>0</v>
      </c>
      <c r="B6" s="22">
        <v>45261</v>
      </c>
      <c r="C6" s="1" t="s">
        <v>107</v>
      </c>
      <c r="D6" s="1" t="s">
        <v>108</v>
      </c>
      <c r="E6" t="s">
        <v>35</v>
      </c>
      <c r="F6" s="5" t="s">
        <v>43</v>
      </c>
      <c r="G6" s="2">
        <v>45332</v>
      </c>
      <c r="H6" s="2">
        <v>45333</v>
      </c>
      <c r="I6" s="1" t="s">
        <v>15</v>
      </c>
      <c r="K6" s="3">
        <v>100</v>
      </c>
    </row>
    <row r="7" spans="1:11" ht="30" x14ac:dyDescent="0.25">
      <c r="A7" s="14" t="s">
        <v>1</v>
      </c>
      <c r="B7" s="24">
        <v>45243</v>
      </c>
      <c r="C7" s="18"/>
      <c r="D7" s="18"/>
      <c r="E7" s="14" t="s">
        <v>35</v>
      </c>
      <c r="F7" s="15" t="s">
        <v>42</v>
      </c>
      <c r="G7" s="16">
        <v>45346</v>
      </c>
      <c r="H7" s="16">
        <v>45347</v>
      </c>
      <c r="I7" s="17" t="s">
        <v>26</v>
      </c>
      <c r="J7" s="18"/>
      <c r="K7" s="19">
        <v>575</v>
      </c>
    </row>
    <row r="8" spans="1:11" ht="30" x14ac:dyDescent="0.25">
      <c r="A8" t="s">
        <v>36</v>
      </c>
      <c r="B8" s="22">
        <v>45641</v>
      </c>
      <c r="C8" s="1" t="s">
        <v>107</v>
      </c>
      <c r="E8" t="s">
        <v>35</v>
      </c>
      <c r="F8" s="7" t="s">
        <v>48</v>
      </c>
      <c r="G8" s="2">
        <v>45415</v>
      </c>
      <c r="H8" s="2">
        <v>45416</v>
      </c>
      <c r="I8" s="8" t="s">
        <v>24</v>
      </c>
      <c r="K8" s="3">
        <v>140</v>
      </c>
    </row>
    <row r="9" spans="1:11" ht="30" x14ac:dyDescent="0.25">
      <c r="A9" t="s">
        <v>29</v>
      </c>
      <c r="B9" s="22">
        <v>45352</v>
      </c>
      <c r="C9" s="1" t="s">
        <v>107</v>
      </c>
      <c r="D9" s="1" t="s">
        <v>108</v>
      </c>
      <c r="E9" t="s">
        <v>34</v>
      </c>
      <c r="F9" s="7" t="s">
        <v>41</v>
      </c>
      <c r="G9" s="2">
        <v>45444</v>
      </c>
      <c r="H9" s="2">
        <v>45445</v>
      </c>
      <c r="I9" s="8" t="s">
        <v>25</v>
      </c>
      <c r="K9" s="3">
        <v>75</v>
      </c>
    </row>
    <row r="10" spans="1:11" ht="30" x14ac:dyDescent="0.25">
      <c r="A10" t="s">
        <v>31</v>
      </c>
      <c r="B10" s="22">
        <v>45352</v>
      </c>
      <c r="C10" s="1" t="s">
        <v>107</v>
      </c>
      <c r="D10" s="1" t="s">
        <v>108</v>
      </c>
      <c r="E10" t="s">
        <v>34</v>
      </c>
      <c r="F10" s="7" t="s">
        <v>41</v>
      </c>
      <c r="G10" s="2">
        <v>45479</v>
      </c>
      <c r="H10" s="2">
        <v>45480</v>
      </c>
      <c r="I10" s="4" t="s">
        <v>25</v>
      </c>
      <c r="K10" s="3">
        <v>200</v>
      </c>
    </row>
    <row r="11" spans="1:11" x14ac:dyDescent="0.25">
      <c r="A11" s="21" t="s">
        <v>39</v>
      </c>
      <c r="C11" s="5" t="s">
        <v>109</v>
      </c>
      <c r="D11" s="5"/>
      <c r="E11" t="s">
        <v>35</v>
      </c>
      <c r="G11" s="2">
        <v>45493</v>
      </c>
      <c r="H11" s="2">
        <v>45494</v>
      </c>
      <c r="I11" s="8" t="s">
        <v>37</v>
      </c>
    </row>
    <row r="12" spans="1:11" ht="30" x14ac:dyDescent="0.25">
      <c r="A12" t="s">
        <v>30</v>
      </c>
      <c r="B12" s="22">
        <v>45352</v>
      </c>
      <c r="C12" s="1" t="s">
        <v>107</v>
      </c>
      <c r="D12" s="1" t="s">
        <v>108</v>
      </c>
      <c r="E12" t="s">
        <v>34</v>
      </c>
      <c r="F12" s="7" t="s">
        <v>41</v>
      </c>
      <c r="G12" s="2">
        <v>45514</v>
      </c>
      <c r="H12" s="2">
        <v>45515</v>
      </c>
      <c r="I12" s="8" t="s">
        <v>25</v>
      </c>
      <c r="K12" s="3">
        <v>75</v>
      </c>
    </row>
    <row r="13" spans="1:11" x14ac:dyDescent="0.25">
      <c r="A13" t="s">
        <v>32</v>
      </c>
      <c r="B13" s="22">
        <v>45352</v>
      </c>
      <c r="C13" s="1" t="s">
        <v>107</v>
      </c>
      <c r="D13" s="1" t="s">
        <v>108</v>
      </c>
      <c r="E13" t="s">
        <v>34</v>
      </c>
      <c r="G13" s="2">
        <v>45549</v>
      </c>
      <c r="H13" s="2">
        <v>45550</v>
      </c>
      <c r="I13" s="1" t="s">
        <v>25</v>
      </c>
      <c r="K13" s="3">
        <v>250</v>
      </c>
    </row>
    <row r="14" spans="1:11" ht="30" x14ac:dyDescent="0.25">
      <c r="A14" t="s">
        <v>17</v>
      </c>
      <c r="B14" s="22">
        <v>45383</v>
      </c>
      <c r="C14" s="1" t="s">
        <v>107</v>
      </c>
      <c r="E14" t="s">
        <v>35</v>
      </c>
      <c r="F14" s="7" t="s">
        <v>48</v>
      </c>
      <c r="G14" s="2">
        <v>45569</v>
      </c>
      <c r="H14" s="2">
        <v>45571</v>
      </c>
      <c r="I14" s="8" t="s">
        <v>21</v>
      </c>
      <c r="K14" s="3">
        <v>1500</v>
      </c>
    </row>
    <row r="15" spans="1:11" ht="30" x14ac:dyDescent="0.25">
      <c r="A15" t="s">
        <v>53</v>
      </c>
      <c r="B15" s="22">
        <v>45352</v>
      </c>
      <c r="C15" s="9" t="s">
        <v>110</v>
      </c>
      <c r="D15" s="1" t="s">
        <v>108</v>
      </c>
      <c r="E15" t="s">
        <v>35</v>
      </c>
      <c r="F15" s="7" t="s">
        <v>41</v>
      </c>
      <c r="G15" s="2">
        <v>45570</v>
      </c>
      <c r="H15" s="2">
        <v>45571</v>
      </c>
      <c r="I15" s="4" t="s">
        <v>25</v>
      </c>
      <c r="K15" s="3">
        <v>75</v>
      </c>
    </row>
    <row r="16" spans="1:11" ht="45" x14ac:dyDescent="0.25">
      <c r="A16" t="s">
        <v>6</v>
      </c>
      <c r="B16" s="22">
        <v>45536</v>
      </c>
      <c r="E16" t="s">
        <v>35</v>
      </c>
      <c r="F16" s="9" t="s">
        <v>44</v>
      </c>
      <c r="G16" s="2">
        <v>45597</v>
      </c>
      <c r="H16" s="2">
        <v>45598</v>
      </c>
    </row>
    <row r="17" spans="1:11" ht="45" x14ac:dyDescent="0.25">
      <c r="A17" t="s">
        <v>8</v>
      </c>
      <c r="B17" s="22">
        <v>45519</v>
      </c>
      <c r="E17" t="s">
        <v>35</v>
      </c>
      <c r="F17" s="6" t="s">
        <v>45</v>
      </c>
      <c r="G17" s="2">
        <v>45605</v>
      </c>
      <c r="H17" s="2">
        <v>45605</v>
      </c>
      <c r="K17" s="3">
        <v>200</v>
      </c>
    </row>
    <row r="18" spans="1:11" x14ac:dyDescent="0.25">
      <c r="A18" t="s">
        <v>7</v>
      </c>
      <c r="B18" s="22">
        <v>45505</v>
      </c>
      <c r="E18" t="s">
        <v>35</v>
      </c>
      <c r="G18" s="2">
        <v>45612</v>
      </c>
      <c r="H18" s="2">
        <v>45612</v>
      </c>
    </row>
    <row r="19" spans="1:11" x14ac:dyDescent="0.25">
      <c r="A19" t="s">
        <v>9</v>
      </c>
      <c r="E19" t="s">
        <v>35</v>
      </c>
      <c r="G19" s="2">
        <v>45612</v>
      </c>
      <c r="H19" s="2">
        <v>45612</v>
      </c>
      <c r="K19" s="3">
        <v>75</v>
      </c>
    </row>
    <row r="20" spans="1:11" ht="30" x14ac:dyDescent="0.25">
      <c r="A20" t="s">
        <v>10</v>
      </c>
      <c r="B20" s="22">
        <v>45383</v>
      </c>
      <c r="C20" s="1" t="s">
        <v>107</v>
      </c>
      <c r="E20" t="s">
        <v>35</v>
      </c>
      <c r="F20" s="6" t="s">
        <v>42</v>
      </c>
      <c r="G20" s="2">
        <v>45618</v>
      </c>
      <c r="H20" s="2">
        <v>45620</v>
      </c>
      <c r="I20" s="4" t="s">
        <v>21</v>
      </c>
      <c r="K20" s="3">
        <v>75</v>
      </c>
    </row>
    <row r="21" spans="1:11" ht="30" x14ac:dyDescent="0.25">
      <c r="A21" t="s">
        <v>11</v>
      </c>
      <c r="E21" t="s">
        <v>35</v>
      </c>
      <c r="F21" s="9" t="s">
        <v>46</v>
      </c>
      <c r="G21" s="2">
        <v>45623</v>
      </c>
      <c r="H21" s="2">
        <v>45625</v>
      </c>
      <c r="K21" s="3">
        <v>75</v>
      </c>
    </row>
    <row r="22" spans="1:11" x14ac:dyDescent="0.25">
      <c r="A22" t="s">
        <v>54</v>
      </c>
      <c r="E22" t="s">
        <v>35</v>
      </c>
      <c r="F22" s="9"/>
      <c r="G22" s="2">
        <v>45633</v>
      </c>
      <c r="H22" s="2">
        <v>45633</v>
      </c>
      <c r="I22" s="4" t="s">
        <v>55</v>
      </c>
    </row>
    <row r="23" spans="1:11" x14ac:dyDescent="0.25">
      <c r="A23" t="s">
        <v>12</v>
      </c>
      <c r="E23" t="s">
        <v>35</v>
      </c>
      <c r="F23" s="5" t="s">
        <v>43</v>
      </c>
      <c r="G23" s="2">
        <v>45640</v>
      </c>
      <c r="H23" s="2">
        <v>45641</v>
      </c>
      <c r="I23" s="1" t="s">
        <v>15</v>
      </c>
      <c r="K23" s="3">
        <v>75</v>
      </c>
    </row>
    <row r="24" spans="1:11" ht="30" x14ac:dyDescent="0.25">
      <c r="A24" s="50" t="s">
        <v>56</v>
      </c>
      <c r="B24" s="22">
        <v>45545</v>
      </c>
      <c r="C24" s="5"/>
      <c r="D24" s="5"/>
      <c r="E24" t="s">
        <v>35</v>
      </c>
      <c r="F24" s="51" t="s">
        <v>57</v>
      </c>
      <c r="G24" s="2">
        <v>45647</v>
      </c>
      <c r="H24" s="2">
        <v>45647</v>
      </c>
      <c r="I24" s="1" t="s">
        <v>58</v>
      </c>
      <c r="K24" s="3">
        <v>50</v>
      </c>
    </row>
    <row r="25" spans="1:11" ht="30" x14ac:dyDescent="0.25">
      <c r="A25" t="s">
        <v>13</v>
      </c>
      <c r="B25" s="22">
        <v>45519</v>
      </c>
      <c r="E25" t="s">
        <v>35</v>
      </c>
      <c r="F25" s="6" t="s">
        <v>47</v>
      </c>
      <c r="G25" s="2">
        <v>45647</v>
      </c>
      <c r="H25" s="2">
        <v>45647</v>
      </c>
      <c r="K25" s="3">
        <v>75</v>
      </c>
    </row>
    <row r="26" spans="1:11" ht="30" x14ac:dyDescent="0.25">
      <c r="A26" t="s">
        <v>27</v>
      </c>
      <c r="B26" s="22">
        <v>45261</v>
      </c>
      <c r="C26" s="1" t="s">
        <v>107</v>
      </c>
      <c r="D26" s="1" t="s">
        <v>108</v>
      </c>
      <c r="E26" t="s">
        <v>65</v>
      </c>
      <c r="F26" s="7" t="s">
        <v>49</v>
      </c>
      <c r="G26" s="2">
        <v>45716</v>
      </c>
      <c r="H26" s="2">
        <v>45718</v>
      </c>
      <c r="I26" s="1" t="s">
        <v>28</v>
      </c>
      <c r="K26" s="3">
        <v>200</v>
      </c>
    </row>
    <row r="27" spans="1:11" ht="30" x14ac:dyDescent="0.25">
      <c r="A27" t="s">
        <v>23</v>
      </c>
      <c r="C27" s="1" t="s">
        <v>107</v>
      </c>
      <c r="D27" s="1" t="s">
        <v>108</v>
      </c>
      <c r="E27" t="s">
        <v>35</v>
      </c>
      <c r="F27" s="6" t="s">
        <v>42</v>
      </c>
      <c r="G27" s="2">
        <v>45753</v>
      </c>
      <c r="H27" s="2">
        <v>45754</v>
      </c>
      <c r="I27" s="8" t="s">
        <v>22</v>
      </c>
      <c r="K27" s="3">
        <v>450</v>
      </c>
    </row>
    <row r="28" spans="1:11" ht="30" x14ac:dyDescent="0.25">
      <c r="A28" t="s">
        <v>63</v>
      </c>
      <c r="C28" s="1" t="s">
        <v>107</v>
      </c>
      <c r="D28" s="1" t="s">
        <v>108</v>
      </c>
      <c r="E28" t="s">
        <v>35</v>
      </c>
      <c r="F28" s="7" t="s">
        <v>48</v>
      </c>
      <c r="G28" s="2">
        <v>45766</v>
      </c>
      <c r="H28" s="2">
        <v>45766</v>
      </c>
      <c r="I28" s="4" t="s">
        <v>5</v>
      </c>
      <c r="K28" s="3">
        <v>125</v>
      </c>
    </row>
    <row r="29" spans="1:11" x14ac:dyDescent="0.25">
      <c r="A29" t="s">
        <v>20</v>
      </c>
      <c r="B29" s="22">
        <v>45611</v>
      </c>
      <c r="C29" s="1" t="s">
        <v>107</v>
      </c>
      <c r="D29" s="1" t="s">
        <v>108</v>
      </c>
      <c r="E29" t="s">
        <v>33</v>
      </c>
      <c r="G29" s="2">
        <v>45794</v>
      </c>
      <c r="H29" s="2">
        <v>45795</v>
      </c>
      <c r="I29" s="8" t="s">
        <v>21</v>
      </c>
      <c r="K29" s="3">
        <v>495</v>
      </c>
    </row>
    <row r="30" spans="1:11" ht="30" x14ac:dyDescent="0.25">
      <c r="A30" t="s">
        <v>64</v>
      </c>
      <c r="C30" s="1" t="s">
        <v>107</v>
      </c>
      <c r="E30" t="s">
        <v>35</v>
      </c>
      <c r="F30" s="7" t="s">
        <v>48</v>
      </c>
      <c r="G30" s="2">
        <v>45801</v>
      </c>
      <c r="H30" s="2">
        <v>45803</v>
      </c>
      <c r="I30" s="8" t="s">
        <v>37</v>
      </c>
    </row>
    <row r="31" spans="1:11" x14ac:dyDescent="0.25">
      <c r="A31" s="20" t="s">
        <v>38</v>
      </c>
      <c r="B31" s="22">
        <v>45710</v>
      </c>
      <c r="C31" s="1" t="s">
        <v>109</v>
      </c>
      <c r="E31" t="s">
        <v>35</v>
      </c>
      <c r="F31" s="7"/>
      <c r="G31" s="2">
        <v>45815</v>
      </c>
      <c r="H31" s="2">
        <v>45815</v>
      </c>
      <c r="I31" s="55" t="s">
        <v>180</v>
      </c>
    </row>
    <row r="32" spans="1:11" x14ac:dyDescent="0.25">
      <c r="A32" t="s">
        <v>61</v>
      </c>
      <c r="C32" s="1" t="s">
        <v>107</v>
      </c>
      <c r="E32" t="s">
        <v>62</v>
      </c>
      <c r="F32" s="7"/>
      <c r="G32" s="2">
        <v>45864</v>
      </c>
      <c r="H32" s="2">
        <v>45865</v>
      </c>
      <c r="I32" s="8" t="s">
        <v>21</v>
      </c>
    </row>
    <row r="33" spans="1:8" ht="45" x14ac:dyDescent="0.25">
      <c r="A33" t="s">
        <v>40</v>
      </c>
      <c r="C33" s="1" t="s">
        <v>111</v>
      </c>
      <c r="E33" t="s">
        <v>35</v>
      </c>
      <c r="F33" s="9" t="s">
        <v>112</v>
      </c>
      <c r="G33" s="2">
        <v>45928</v>
      </c>
      <c r="H33" s="2">
        <v>45928</v>
      </c>
    </row>
    <row r="35" spans="1:8" x14ac:dyDescent="0.25">
      <c r="A35" s="5"/>
      <c r="C35" s="5"/>
      <c r="D35" s="5"/>
      <c r="E35" s="9"/>
      <c r="F35" s="25"/>
      <c r="G35" s="25"/>
      <c r="H35" s="1"/>
    </row>
    <row r="36" spans="1:8" x14ac:dyDescent="0.25">
      <c r="A36" s="5"/>
      <c r="C36" s="5"/>
      <c r="D36" s="5"/>
      <c r="E36" s="1"/>
      <c r="F36" s="25"/>
      <c r="G36" s="25"/>
    </row>
    <row r="37" spans="1:8" x14ac:dyDescent="0.25">
      <c r="A37" s="54" t="s">
        <v>114</v>
      </c>
      <c r="B37" s="1"/>
      <c r="C37" s="2" t="s">
        <v>122</v>
      </c>
      <c r="D37" s="2"/>
      <c r="E37" s="1"/>
      <c r="F37" s="35"/>
      <c r="G37" s="35"/>
      <c r="H37" s="35"/>
    </row>
    <row r="38" spans="1:8" x14ac:dyDescent="0.25">
      <c r="A38" s="5" t="s">
        <v>7</v>
      </c>
      <c r="B38" s="1"/>
      <c r="C38" s="2"/>
      <c r="D38" s="2"/>
      <c r="E38" s="1"/>
      <c r="F38" s="35"/>
      <c r="G38" s="35"/>
      <c r="H38" s="35"/>
    </row>
    <row r="39" spans="1:8" x14ac:dyDescent="0.25">
      <c r="A39" s="5" t="s">
        <v>115</v>
      </c>
      <c r="B39" s="1"/>
      <c r="C39" s="2"/>
      <c r="D39" s="2"/>
      <c r="E39" s="1"/>
      <c r="F39" s="35"/>
      <c r="G39" s="35"/>
      <c r="H39" s="35"/>
    </row>
    <row r="40" spans="1:8" x14ac:dyDescent="0.25">
      <c r="A40" s="5" t="s">
        <v>116</v>
      </c>
      <c r="B40" s="1" t="s">
        <v>117</v>
      </c>
      <c r="C40" s="2"/>
      <c r="D40" s="53" t="s">
        <v>118</v>
      </c>
      <c r="E40" s="2"/>
      <c r="F40" s="1"/>
      <c r="G40" s="35" t="s">
        <v>119</v>
      </c>
      <c r="H40" s="35"/>
    </row>
    <row r="41" spans="1:8" x14ac:dyDescent="0.25">
      <c r="A41" s="5" t="s">
        <v>120</v>
      </c>
      <c r="B41" s="1"/>
      <c r="C41" s="2" t="s">
        <v>133</v>
      </c>
      <c r="D41" s="2"/>
      <c r="E41" s="1"/>
      <c r="F41" s="35"/>
      <c r="G41" s="35"/>
      <c r="H41" s="35"/>
    </row>
    <row r="42" spans="1:8" x14ac:dyDescent="0.25">
      <c r="A42" s="5" t="s">
        <v>121</v>
      </c>
      <c r="B42" s="1"/>
      <c r="C42" s="2"/>
      <c r="D42" s="2"/>
      <c r="E42" s="1"/>
      <c r="F42" s="35"/>
      <c r="G42" s="35"/>
      <c r="H42" s="35"/>
    </row>
    <row r="43" spans="1:8" x14ac:dyDescent="0.25">
      <c r="A43" s="5" t="s">
        <v>8</v>
      </c>
      <c r="B43" s="1"/>
      <c r="C43" s="2"/>
      <c r="D43" s="2"/>
      <c r="E43" s="1"/>
      <c r="F43" s="35"/>
      <c r="G43" s="35"/>
      <c r="H43" s="35"/>
    </row>
    <row r="44" spans="1:8" x14ac:dyDescent="0.25">
      <c r="A44" s="5" t="s">
        <v>129</v>
      </c>
      <c r="B44" s="1"/>
      <c r="C44" s="2"/>
      <c r="D44" s="2"/>
      <c r="E44" s="1"/>
      <c r="F44" s="35"/>
      <c r="G44" s="35"/>
      <c r="H44" s="35"/>
    </row>
    <row r="45" spans="1:8" x14ac:dyDescent="0.25">
      <c r="A45" s="5" t="s">
        <v>130</v>
      </c>
      <c r="B45" s="1"/>
      <c r="C45" s="2"/>
      <c r="D45" s="2"/>
      <c r="E45" s="1"/>
      <c r="F45" s="35"/>
      <c r="G45" s="35"/>
      <c r="H45" s="35"/>
    </row>
    <row r="46" spans="1:8" x14ac:dyDescent="0.25">
      <c r="A46" s="5" t="s">
        <v>9</v>
      </c>
      <c r="B46" s="1"/>
      <c r="C46" s="2"/>
      <c r="D46" s="2"/>
      <c r="E46" s="1"/>
      <c r="F46" s="35"/>
      <c r="G46" s="35"/>
      <c r="H46" s="35"/>
    </row>
    <row r="47" spans="1:8" x14ac:dyDescent="0.25">
      <c r="A47" t="s">
        <v>131</v>
      </c>
      <c r="B47" s="1"/>
      <c r="C47" s="2"/>
      <c r="D47" s="55" t="s">
        <v>132</v>
      </c>
      <c r="E47" s="1"/>
      <c r="F47" s="35"/>
      <c r="G47" s="35"/>
      <c r="H47" s="35"/>
    </row>
    <row r="48" spans="1:8" x14ac:dyDescent="0.25">
      <c r="A48" s="5"/>
      <c r="B48" s="1"/>
      <c r="C48" s="2"/>
      <c r="D48" s="2"/>
      <c r="E48" s="1"/>
      <c r="F48" s="35"/>
      <c r="G48" s="35"/>
      <c r="H48" s="35"/>
    </row>
    <row r="49" spans="1:8" x14ac:dyDescent="0.25">
      <c r="A49" s="5" t="s">
        <v>154</v>
      </c>
      <c r="B49" s="1"/>
      <c r="C49" s="2"/>
      <c r="D49" s="2"/>
      <c r="E49" s="1"/>
      <c r="F49" s="35"/>
      <c r="G49" s="35"/>
      <c r="H49" s="35"/>
    </row>
  </sheetData>
  <sortState xmlns:xlrd2="http://schemas.microsoft.com/office/spreadsheetml/2017/richdata2" ref="A6:K33">
    <sortCondition ref="G6:G33"/>
  </sortState>
  <hyperlinks>
    <hyperlink ref="I29" r:id="rId1" xr:uid="{C03761CC-6F6A-44B9-9DD9-266F0A5153A8}"/>
    <hyperlink ref="I7" r:id="rId2" xr:uid="{24B1608A-3987-492F-A2B1-2F889F2C218B}"/>
    <hyperlink ref="I27" r:id="rId3" xr:uid="{CB89F6A7-53E3-4E8D-9CFD-B8BB7973E9F7}"/>
    <hyperlink ref="I11" r:id="rId4" xr:uid="{917C6FC9-5B57-4A1E-8437-2BB6EB93E7A3}"/>
    <hyperlink ref="I9" r:id="rId5" xr:uid="{ECEA075A-95F1-4A72-8F09-F2A16AC44F5E}"/>
    <hyperlink ref="I14" r:id="rId6" xr:uid="{D7C52668-7509-429C-B900-19DBFFC743F1}"/>
    <hyperlink ref="I28" r:id="rId7" xr:uid="{DC9190EB-9898-476E-9302-084EA5DF02CD}"/>
    <hyperlink ref="I8" r:id="rId8" xr:uid="{4A5097FD-E840-4031-9C8F-6D6F745AD234}"/>
    <hyperlink ref="I30" r:id="rId9" xr:uid="{3A55DCCB-8AFA-48A7-B09D-96B574702397}"/>
    <hyperlink ref="I32" r:id="rId10" xr:uid="{8CEFB16A-9B4E-42D2-A3E1-DD803A0480EE}"/>
    <hyperlink ref="I12" r:id="rId11" xr:uid="{C104E504-73C8-4424-869D-FC64D59822FB}"/>
    <hyperlink ref="I15" r:id="rId12" xr:uid="{B4335CEA-74C3-4234-93D1-D6E62B321931}"/>
    <hyperlink ref="I10" r:id="rId13" xr:uid="{30E3117D-143E-44DF-890F-87FA690A57D9}"/>
    <hyperlink ref="I20" r:id="rId14" xr:uid="{0BF9539F-1385-4E49-80C8-B0E06EB1A60B}"/>
    <hyperlink ref="I22" r:id="rId15" xr:uid="{F236864A-045B-40CB-9909-47EB0F0728AD}"/>
    <hyperlink ref="D47" r:id="rId16" display="https://www.coolcloudcroft.com/events/christmas-market" xr:uid="{4638A815-3EC5-4D25-AF72-D6484506C0B2}"/>
    <hyperlink ref="I31" r:id="rId17" display="https://www.eventeny.com/events/vendor/?id=38508" xr:uid="{09F6264F-7906-475C-9919-5EF379E4A3C5}"/>
  </hyperlinks>
  <pageMargins left="0.7" right="0.7" top="0.75" bottom="0.75" header="0.3" footer="0.3"/>
  <pageSetup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24E0-DB15-48FD-8C1D-F64BB3D2702F}">
  <dimension ref="A1:E60"/>
  <sheetViews>
    <sheetView tabSelected="1" topLeftCell="A8" zoomScale="131" zoomScaleNormal="130" workbookViewId="0">
      <pane ySplit="2970" activePane="bottomLeft"/>
      <selection sqref="A1:E19"/>
      <selection pane="bottomLeft" sqref="A1:E51"/>
    </sheetView>
  </sheetViews>
  <sheetFormatPr defaultRowHeight="15" x14ac:dyDescent="0.25"/>
  <cols>
    <col min="1" max="1" width="30.140625" style="5" bestFit="1" customWidth="1"/>
    <col min="2" max="2" width="37" style="1" bestFit="1" customWidth="1"/>
    <col min="3" max="4" width="11.28515625" style="2" bestFit="1" customWidth="1"/>
    <col min="5" max="5" width="20.140625" style="1" customWidth="1"/>
  </cols>
  <sheetData>
    <row r="1" spans="1:5" ht="23.25" x14ac:dyDescent="0.35">
      <c r="A1" s="287" t="s">
        <v>52</v>
      </c>
      <c r="B1" s="287"/>
      <c r="C1" s="287"/>
      <c r="D1" s="287"/>
      <c r="E1" s="287"/>
    </row>
    <row r="2" spans="1:5" x14ac:dyDescent="0.25">
      <c r="A2" s="288" t="s">
        <v>194</v>
      </c>
      <c r="B2" s="288"/>
      <c r="C2" s="288"/>
      <c r="D2" s="288"/>
      <c r="E2" s="288"/>
    </row>
    <row r="3" spans="1:5" ht="23.25" x14ac:dyDescent="0.35">
      <c r="A3" s="26"/>
      <c r="B3" s="10"/>
      <c r="C3" s="33"/>
      <c r="D3" s="33"/>
      <c r="E3" s="10"/>
    </row>
    <row r="4" spans="1:5" ht="18.75" x14ac:dyDescent="0.3">
      <c r="A4" s="289" t="s">
        <v>91</v>
      </c>
      <c r="B4" s="289"/>
      <c r="C4" s="289"/>
      <c r="D4" s="289"/>
      <c r="E4" s="289"/>
    </row>
    <row r="5" spans="1:5" s="1" customFormat="1" ht="19.5" thickBot="1" x14ac:dyDescent="0.35">
      <c r="A5" s="52"/>
      <c r="B5" s="52"/>
      <c r="C5" s="52"/>
      <c r="D5" s="52"/>
      <c r="E5" s="52"/>
    </row>
    <row r="6" spans="1:5" ht="15.75" thickBot="1" x14ac:dyDescent="0.3">
      <c r="A6" s="37" t="s">
        <v>2</v>
      </c>
      <c r="B6" s="38" t="s">
        <v>51</v>
      </c>
      <c r="C6" s="39" t="s">
        <v>19</v>
      </c>
      <c r="D6" s="39" t="s">
        <v>18</v>
      </c>
      <c r="E6" s="40" t="s">
        <v>50</v>
      </c>
    </row>
    <row r="7" spans="1:5" ht="15.75" thickBot="1" x14ac:dyDescent="0.3">
      <c r="A7" s="316"/>
      <c r="B7" s="324"/>
      <c r="C7" s="325"/>
      <c r="D7" s="325"/>
      <c r="E7" s="324"/>
    </row>
    <row r="8" spans="1:5" ht="30" x14ac:dyDescent="0.25">
      <c r="A8" s="303" t="s">
        <v>81</v>
      </c>
      <c r="B8" s="317" t="s">
        <v>82</v>
      </c>
      <c r="C8" s="318">
        <v>46193</v>
      </c>
      <c r="D8" s="318">
        <f>C8</f>
        <v>46193</v>
      </c>
      <c r="E8" s="326" t="s">
        <v>85</v>
      </c>
    </row>
    <row r="9" spans="1:5" x14ac:dyDescent="0.25">
      <c r="A9" s="304" t="s">
        <v>80</v>
      </c>
      <c r="B9" s="305" t="s">
        <v>43</v>
      </c>
      <c r="C9" s="306">
        <f>C8+1</f>
        <v>46194</v>
      </c>
      <c r="D9" s="306">
        <f>C9</f>
        <v>46194</v>
      </c>
      <c r="E9" s="327" t="s">
        <v>84</v>
      </c>
    </row>
    <row r="10" spans="1:5" ht="30" x14ac:dyDescent="0.25">
      <c r="A10" s="312" t="s">
        <v>201</v>
      </c>
      <c r="B10" s="320" t="s">
        <v>202</v>
      </c>
      <c r="C10" s="314">
        <v>46197</v>
      </c>
      <c r="D10" s="314">
        <f>C10</f>
        <v>46197</v>
      </c>
      <c r="E10" s="328" t="s">
        <v>203</v>
      </c>
    </row>
    <row r="11" spans="1:5" ht="30" x14ac:dyDescent="0.25">
      <c r="A11" s="312" t="s">
        <v>81</v>
      </c>
      <c r="B11" s="313" t="s">
        <v>82</v>
      </c>
      <c r="C11" s="314">
        <f>C8+7</f>
        <v>46200</v>
      </c>
      <c r="D11" s="314">
        <f>C11</f>
        <v>46200</v>
      </c>
      <c r="E11" s="328" t="s">
        <v>85</v>
      </c>
    </row>
    <row r="12" spans="1:5" ht="15.75" thickBot="1" x14ac:dyDescent="0.3">
      <c r="A12" s="308" t="s">
        <v>80</v>
      </c>
      <c r="B12" s="309" t="s">
        <v>43</v>
      </c>
      <c r="C12" s="310">
        <f>C11+1</f>
        <v>46201</v>
      </c>
      <c r="D12" s="310">
        <f>C12</f>
        <v>46201</v>
      </c>
      <c r="E12" s="329" t="s">
        <v>84</v>
      </c>
    </row>
    <row r="13" spans="1:5" ht="30" x14ac:dyDescent="0.25">
      <c r="A13" s="303" t="s">
        <v>75</v>
      </c>
      <c r="B13" s="317" t="s">
        <v>74</v>
      </c>
      <c r="C13" s="318">
        <v>46207</v>
      </c>
      <c r="D13" s="318">
        <v>46208</v>
      </c>
      <c r="E13" s="330" t="s">
        <v>77</v>
      </c>
    </row>
    <row r="14" spans="1:5" ht="30" x14ac:dyDescent="0.25">
      <c r="A14" s="312" t="s">
        <v>201</v>
      </c>
      <c r="B14" s="320" t="s">
        <v>202</v>
      </c>
      <c r="C14" s="314">
        <v>46211</v>
      </c>
      <c r="D14" s="314">
        <f>C14</f>
        <v>46211</v>
      </c>
      <c r="E14" s="328" t="s">
        <v>203</v>
      </c>
    </row>
    <row r="15" spans="1:5" ht="30" x14ac:dyDescent="0.25">
      <c r="A15" s="312" t="s">
        <v>81</v>
      </c>
      <c r="B15" s="313" t="s">
        <v>82</v>
      </c>
      <c r="C15" s="314">
        <f>C13+7</f>
        <v>46214</v>
      </c>
      <c r="D15" s="314">
        <f>C15</f>
        <v>46214</v>
      </c>
      <c r="E15" s="328" t="s">
        <v>85</v>
      </c>
    </row>
    <row r="16" spans="1:5" x14ac:dyDescent="0.25">
      <c r="A16" s="304" t="s">
        <v>80</v>
      </c>
      <c r="B16" s="305" t="s">
        <v>43</v>
      </c>
      <c r="C16" s="306">
        <f>C15+1</f>
        <v>46215</v>
      </c>
      <c r="D16" s="306">
        <f>C16</f>
        <v>46215</v>
      </c>
      <c r="E16" s="327" t="s">
        <v>84</v>
      </c>
    </row>
    <row r="17" spans="1:5" ht="30" x14ac:dyDescent="0.25">
      <c r="A17" s="312" t="s">
        <v>201</v>
      </c>
      <c r="B17" s="320" t="s">
        <v>202</v>
      </c>
      <c r="C17" s="314">
        <v>46218</v>
      </c>
      <c r="D17" s="314">
        <f>C17</f>
        <v>46218</v>
      </c>
      <c r="E17" s="328" t="s">
        <v>203</v>
      </c>
    </row>
    <row r="18" spans="1:5" ht="30" x14ac:dyDescent="0.25">
      <c r="A18" s="312" t="s">
        <v>81</v>
      </c>
      <c r="B18" s="313" t="s">
        <v>82</v>
      </c>
      <c r="C18" s="314">
        <f>C16+7</f>
        <v>46222</v>
      </c>
      <c r="D18" s="314">
        <f>C18</f>
        <v>46222</v>
      </c>
      <c r="E18" s="328" t="s">
        <v>85</v>
      </c>
    </row>
    <row r="19" spans="1:5" x14ac:dyDescent="0.25">
      <c r="A19" s="304" t="s">
        <v>80</v>
      </c>
      <c r="B19" s="305" t="s">
        <v>43</v>
      </c>
      <c r="C19" s="306">
        <f>C18+1</f>
        <v>46223</v>
      </c>
      <c r="D19" s="306">
        <f>C19</f>
        <v>46223</v>
      </c>
      <c r="E19" s="327" t="s">
        <v>84</v>
      </c>
    </row>
    <row r="20" spans="1:5" ht="45.75" thickBot="1" x14ac:dyDescent="0.3">
      <c r="A20" s="308" t="s">
        <v>68</v>
      </c>
      <c r="B20" s="311" t="s">
        <v>89</v>
      </c>
      <c r="C20" s="310">
        <v>46228</v>
      </c>
      <c r="D20" s="310">
        <v>46229</v>
      </c>
      <c r="E20" s="331" t="s">
        <v>90</v>
      </c>
    </row>
    <row r="21" spans="1:5" ht="30" x14ac:dyDescent="0.25">
      <c r="A21" s="303" t="s">
        <v>81</v>
      </c>
      <c r="B21" s="317" t="s">
        <v>82</v>
      </c>
      <c r="C21" s="318">
        <f>C20+7</f>
        <v>46235</v>
      </c>
      <c r="D21" s="318">
        <f t="shared" ref="D21:D22" si="0">C21</f>
        <v>46235</v>
      </c>
      <c r="E21" s="326" t="s">
        <v>85</v>
      </c>
    </row>
    <row r="22" spans="1:5" x14ac:dyDescent="0.25">
      <c r="A22" s="304" t="s">
        <v>80</v>
      </c>
      <c r="B22" s="305" t="s">
        <v>43</v>
      </c>
      <c r="C22" s="306">
        <f>C21+1</f>
        <v>46236</v>
      </c>
      <c r="D22" s="306">
        <f t="shared" si="0"/>
        <v>46236</v>
      </c>
      <c r="E22" s="327" t="s">
        <v>84</v>
      </c>
    </row>
    <row r="23" spans="1:5" ht="30" x14ac:dyDescent="0.25">
      <c r="A23" s="312" t="s">
        <v>201</v>
      </c>
      <c r="B23" s="320" t="s">
        <v>202</v>
      </c>
      <c r="C23" s="314">
        <v>46239</v>
      </c>
      <c r="D23" s="314">
        <f>C23</f>
        <v>46239</v>
      </c>
      <c r="E23" s="328" t="s">
        <v>203</v>
      </c>
    </row>
    <row r="24" spans="1:5" ht="30" x14ac:dyDescent="0.25">
      <c r="A24" s="304" t="s">
        <v>78</v>
      </c>
      <c r="B24" s="307" t="s">
        <v>74</v>
      </c>
      <c r="C24" s="306">
        <f>C21+7</f>
        <v>46242</v>
      </c>
      <c r="D24" s="306">
        <v>46243</v>
      </c>
      <c r="E24" s="332" t="s">
        <v>77</v>
      </c>
    </row>
    <row r="25" spans="1:5" ht="30" x14ac:dyDescent="0.25">
      <c r="A25" s="304" t="s">
        <v>81</v>
      </c>
      <c r="B25" s="307" t="s">
        <v>82</v>
      </c>
      <c r="C25" s="306">
        <f>C24+7</f>
        <v>46249</v>
      </c>
      <c r="D25" s="306">
        <f>C25</f>
        <v>46249</v>
      </c>
      <c r="E25" s="327" t="s">
        <v>85</v>
      </c>
    </row>
    <row r="26" spans="1:5" x14ac:dyDescent="0.25">
      <c r="A26" s="304" t="s">
        <v>80</v>
      </c>
      <c r="B26" s="305" t="s">
        <v>43</v>
      </c>
      <c r="C26" s="306">
        <f>C25+1</f>
        <v>46250</v>
      </c>
      <c r="D26" s="306">
        <f>C26</f>
        <v>46250</v>
      </c>
      <c r="E26" s="327" t="s">
        <v>84</v>
      </c>
    </row>
    <row r="27" spans="1:5" ht="30" x14ac:dyDescent="0.25">
      <c r="A27" s="312" t="s">
        <v>201</v>
      </c>
      <c r="B27" s="320" t="s">
        <v>202</v>
      </c>
      <c r="C27" s="314">
        <v>46253</v>
      </c>
      <c r="D27" s="314">
        <f>C27</f>
        <v>46253</v>
      </c>
      <c r="E27" s="328" t="s">
        <v>203</v>
      </c>
    </row>
    <row r="28" spans="1:5" ht="30.75" thickBot="1" x14ac:dyDescent="0.3">
      <c r="A28" s="308" t="s">
        <v>127</v>
      </c>
      <c r="B28" s="311" t="s">
        <v>82</v>
      </c>
      <c r="C28" s="310">
        <v>46256</v>
      </c>
      <c r="D28" s="310">
        <v>46257</v>
      </c>
      <c r="E28" s="331" t="s">
        <v>128</v>
      </c>
    </row>
    <row r="29" spans="1:5" ht="60" x14ac:dyDescent="0.25">
      <c r="A29" s="303" t="s">
        <v>140</v>
      </c>
      <c r="B29" s="317" t="s">
        <v>42</v>
      </c>
      <c r="C29" s="318">
        <v>46275</v>
      </c>
      <c r="D29" s="318">
        <v>46285</v>
      </c>
      <c r="E29" s="330" t="s">
        <v>141</v>
      </c>
    </row>
    <row r="30" spans="1:5" x14ac:dyDescent="0.25">
      <c r="A30" s="333" t="s">
        <v>192</v>
      </c>
      <c r="B30" s="321"/>
      <c r="C30" s="306">
        <v>46270</v>
      </c>
      <c r="D30" s="306">
        <f t="shared" ref="D30:D42" si="1">C30</f>
        <v>46270</v>
      </c>
      <c r="E30" s="327"/>
    </row>
    <row r="31" spans="1:5" x14ac:dyDescent="0.25">
      <c r="A31" s="333" t="s">
        <v>192</v>
      </c>
      <c r="B31" s="321"/>
      <c r="C31" s="306">
        <f>C30+1</f>
        <v>46271</v>
      </c>
      <c r="D31" s="306">
        <f t="shared" si="1"/>
        <v>46271</v>
      </c>
      <c r="E31" s="327"/>
    </row>
    <row r="32" spans="1:5" ht="30" x14ac:dyDescent="0.25">
      <c r="A32" s="304" t="s">
        <v>79</v>
      </c>
      <c r="B32" s="307" t="s">
        <v>74</v>
      </c>
      <c r="C32" s="306">
        <f>C30+7</f>
        <v>46277</v>
      </c>
      <c r="D32" s="306">
        <v>46278</v>
      </c>
      <c r="E32" s="332" t="s">
        <v>86</v>
      </c>
    </row>
    <row r="33" spans="1:5" ht="30" x14ac:dyDescent="0.25">
      <c r="A33" s="312" t="s">
        <v>201</v>
      </c>
      <c r="B33" s="320" t="s">
        <v>202</v>
      </c>
      <c r="C33" s="314">
        <v>46281</v>
      </c>
      <c r="D33" s="314">
        <f>C33</f>
        <v>46281</v>
      </c>
      <c r="E33" s="328" t="s">
        <v>203</v>
      </c>
    </row>
    <row r="34" spans="1:5" ht="30" x14ac:dyDescent="0.25">
      <c r="A34" s="304" t="s">
        <v>81</v>
      </c>
      <c r="B34" s="307" t="s">
        <v>82</v>
      </c>
      <c r="C34" s="306">
        <f>C32+7</f>
        <v>46284</v>
      </c>
      <c r="D34" s="306">
        <f t="shared" si="1"/>
        <v>46284</v>
      </c>
      <c r="E34" s="327" t="s">
        <v>85</v>
      </c>
    </row>
    <row r="35" spans="1:5" x14ac:dyDescent="0.25">
      <c r="A35" s="304" t="s">
        <v>80</v>
      </c>
      <c r="B35" s="305" t="s">
        <v>43</v>
      </c>
      <c r="C35" s="306">
        <f>C34+1</f>
        <v>46285</v>
      </c>
      <c r="D35" s="306">
        <f t="shared" si="1"/>
        <v>46285</v>
      </c>
      <c r="E35" s="327" t="s">
        <v>84</v>
      </c>
    </row>
    <row r="36" spans="1:5" ht="45.75" thickBot="1" x14ac:dyDescent="0.3">
      <c r="A36" s="308" t="s">
        <v>124</v>
      </c>
      <c r="B36" s="334" t="s">
        <v>125</v>
      </c>
      <c r="C36" s="310">
        <v>46290</v>
      </c>
      <c r="D36" s="310">
        <v>46292</v>
      </c>
      <c r="E36" s="331" t="s">
        <v>126</v>
      </c>
    </row>
    <row r="37" spans="1:5" ht="45" x14ac:dyDescent="0.25">
      <c r="A37" s="335" t="s">
        <v>83</v>
      </c>
      <c r="B37" s="317" t="s">
        <v>92</v>
      </c>
      <c r="C37" s="318">
        <v>46304</v>
      </c>
      <c r="D37" s="318">
        <v>46306</v>
      </c>
      <c r="E37" s="330" t="s">
        <v>99</v>
      </c>
    </row>
    <row r="38" spans="1:5" ht="45" x14ac:dyDescent="0.25">
      <c r="A38" s="315" t="s">
        <v>83</v>
      </c>
      <c r="B38" s="307" t="s">
        <v>92</v>
      </c>
      <c r="C38" s="306">
        <f t="shared" ref="C38:C49" si="2">C37+7</f>
        <v>46311</v>
      </c>
      <c r="D38" s="306">
        <f>D37+7</f>
        <v>46313</v>
      </c>
      <c r="E38" s="332" t="s">
        <v>101</v>
      </c>
    </row>
    <row r="39" spans="1:5" ht="30" x14ac:dyDescent="0.25">
      <c r="A39" s="304" t="s">
        <v>81</v>
      </c>
      <c r="B39" s="307" t="s">
        <v>82</v>
      </c>
      <c r="C39" s="306">
        <v>46319</v>
      </c>
      <c r="D39" s="306">
        <f t="shared" si="1"/>
        <v>46319</v>
      </c>
      <c r="E39" s="327" t="s">
        <v>85</v>
      </c>
    </row>
    <row r="40" spans="1:5" x14ac:dyDescent="0.25">
      <c r="A40" s="304" t="s">
        <v>80</v>
      </c>
      <c r="B40" s="305" t="s">
        <v>43</v>
      </c>
      <c r="C40" s="306">
        <f>C39+1</f>
        <v>46320</v>
      </c>
      <c r="D40" s="306">
        <f t="shared" si="1"/>
        <v>46320</v>
      </c>
      <c r="E40" s="327" t="s">
        <v>84</v>
      </c>
    </row>
    <row r="41" spans="1:5" ht="30.75" thickBot="1" x14ac:dyDescent="0.3">
      <c r="A41" s="308" t="s">
        <v>81</v>
      </c>
      <c r="B41" s="311" t="s">
        <v>82</v>
      </c>
      <c r="C41" s="310">
        <f>C39+7</f>
        <v>46326</v>
      </c>
      <c r="D41" s="310">
        <f t="shared" si="1"/>
        <v>46326</v>
      </c>
      <c r="E41" s="329" t="s">
        <v>85</v>
      </c>
    </row>
    <row r="42" spans="1:5" x14ac:dyDescent="0.25">
      <c r="A42" s="303" t="s">
        <v>204</v>
      </c>
      <c r="B42" s="319"/>
      <c r="C42" s="318">
        <f t="shared" si="2"/>
        <v>46333</v>
      </c>
      <c r="D42" s="318">
        <f t="shared" si="1"/>
        <v>46333</v>
      </c>
      <c r="E42" s="326"/>
    </row>
    <row r="43" spans="1:5" ht="45" x14ac:dyDescent="0.25">
      <c r="A43" s="304" t="s">
        <v>137</v>
      </c>
      <c r="B43" s="322" t="s">
        <v>138</v>
      </c>
      <c r="C43" s="306">
        <f>C41+7</f>
        <v>46333</v>
      </c>
      <c r="D43" s="306">
        <f>C43</f>
        <v>46333</v>
      </c>
      <c r="E43" s="336" t="s">
        <v>139</v>
      </c>
    </row>
    <row r="44" spans="1:5" ht="30" x14ac:dyDescent="0.25">
      <c r="A44" s="304" t="s">
        <v>8</v>
      </c>
      <c r="B44" s="322" t="s">
        <v>45</v>
      </c>
      <c r="C44" s="306">
        <f t="shared" si="2"/>
        <v>46340</v>
      </c>
      <c r="D44" s="306">
        <f>C44</f>
        <v>46340</v>
      </c>
      <c r="E44" s="336" t="s">
        <v>143</v>
      </c>
    </row>
    <row r="45" spans="1:5" x14ac:dyDescent="0.25">
      <c r="A45" s="315" t="s">
        <v>204</v>
      </c>
      <c r="B45" s="307"/>
      <c r="C45" s="306">
        <f t="shared" si="2"/>
        <v>46347</v>
      </c>
      <c r="D45" s="306">
        <v>46348</v>
      </c>
      <c r="E45" s="332"/>
    </row>
    <row r="46" spans="1:5" ht="45" x14ac:dyDescent="0.25">
      <c r="A46" s="315" t="s">
        <v>145</v>
      </c>
      <c r="B46" s="307" t="s">
        <v>46</v>
      </c>
      <c r="C46" s="306">
        <v>46344</v>
      </c>
      <c r="D46" s="306">
        <v>46346</v>
      </c>
      <c r="E46" s="332" t="s">
        <v>146</v>
      </c>
    </row>
    <row r="47" spans="1:5" ht="60" x14ac:dyDescent="0.25">
      <c r="A47" s="315" t="s">
        <v>151</v>
      </c>
      <c r="B47" s="307" t="s">
        <v>152</v>
      </c>
      <c r="C47" s="306">
        <v>46347</v>
      </c>
      <c r="D47" s="306">
        <v>46348</v>
      </c>
      <c r="E47" s="332" t="s">
        <v>153</v>
      </c>
    </row>
    <row r="48" spans="1:5" ht="45.75" thickBot="1" x14ac:dyDescent="0.3">
      <c r="A48" s="308" t="s">
        <v>10</v>
      </c>
      <c r="B48" s="311" t="s">
        <v>42</v>
      </c>
      <c r="C48" s="310">
        <v>46353</v>
      </c>
      <c r="D48" s="310">
        <v>46355</v>
      </c>
      <c r="E48" s="337" t="s">
        <v>96</v>
      </c>
    </row>
    <row r="49" spans="1:5" ht="30" x14ac:dyDescent="0.25">
      <c r="A49" s="338" t="s">
        <v>147</v>
      </c>
      <c r="B49" s="339" t="s">
        <v>148</v>
      </c>
      <c r="C49" s="318">
        <f t="shared" si="2"/>
        <v>46360</v>
      </c>
      <c r="D49" s="318">
        <v>45997</v>
      </c>
      <c r="E49" s="326" t="s">
        <v>149</v>
      </c>
    </row>
    <row r="50" spans="1:5" x14ac:dyDescent="0.25">
      <c r="A50" s="340" t="s">
        <v>182</v>
      </c>
      <c r="B50" s="305" t="s">
        <v>43</v>
      </c>
      <c r="C50" s="306">
        <v>46368</v>
      </c>
      <c r="D50" s="323">
        <v>46369</v>
      </c>
      <c r="E50" s="327" t="s">
        <v>149</v>
      </c>
    </row>
    <row r="51" spans="1:5" ht="15.75" thickBot="1" x14ac:dyDescent="0.3">
      <c r="A51" s="341" t="s">
        <v>182</v>
      </c>
      <c r="B51" s="309" t="s">
        <v>43</v>
      </c>
      <c r="C51" s="310">
        <v>46375</v>
      </c>
      <c r="D51" s="342">
        <v>46376</v>
      </c>
      <c r="E51" s="329" t="s">
        <v>149</v>
      </c>
    </row>
    <row r="52" spans="1:5" x14ac:dyDescent="0.25">
      <c r="A52" s="6"/>
      <c r="B52" s="5"/>
      <c r="E52" s="9"/>
    </row>
    <row r="53" spans="1:5" x14ac:dyDescent="0.25">
      <c r="A53" s="6"/>
      <c r="B53" s="5"/>
      <c r="E53" s="9"/>
    </row>
    <row r="54" spans="1:5" x14ac:dyDescent="0.25">
      <c r="A54" s="6"/>
      <c r="B54" s="5"/>
      <c r="E54" s="9"/>
    </row>
    <row r="55" spans="1:5" x14ac:dyDescent="0.25">
      <c r="A55" s="6"/>
      <c r="B55" s="5"/>
      <c r="E55" s="9"/>
    </row>
    <row r="56" spans="1:5" x14ac:dyDescent="0.25">
      <c r="A56" s="6"/>
      <c r="B56" s="5"/>
      <c r="E56" s="9"/>
    </row>
    <row r="57" spans="1:5" x14ac:dyDescent="0.25">
      <c r="A57" s="6"/>
      <c r="B57" s="5"/>
      <c r="E57" s="9"/>
    </row>
    <row r="58" spans="1:5" x14ac:dyDescent="0.25">
      <c r="B58" s="5"/>
      <c r="C58" s="172"/>
      <c r="D58" s="172"/>
      <c r="E58" s="6"/>
    </row>
    <row r="59" spans="1:5" x14ac:dyDescent="0.25">
      <c r="B59" s="5"/>
      <c r="C59" s="172"/>
      <c r="D59" s="172"/>
      <c r="E59" s="6"/>
    </row>
    <row r="60" spans="1:5" x14ac:dyDescent="0.25">
      <c r="B60" s="5"/>
      <c r="C60" s="172"/>
      <c r="D60" s="172"/>
      <c r="E60" s="6"/>
    </row>
  </sheetData>
  <mergeCells count="5">
    <mergeCell ref="A30:B30"/>
    <mergeCell ref="A31:B31"/>
    <mergeCell ref="A1:E1"/>
    <mergeCell ref="A2:E2"/>
    <mergeCell ref="A4:E4"/>
  </mergeCells>
  <hyperlinks>
    <hyperlink ref="B10" r:id="rId1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A315B28B-DA22-4BDA-8747-36FFDAD7E2DA}"/>
    <hyperlink ref="B14" r:id="rId2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39D3A9E9-DCF1-4297-91BC-48F8D08BD88E}"/>
    <hyperlink ref="B17" r:id="rId3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762B6509-2971-45AE-AB38-C5E15B17639F}"/>
    <hyperlink ref="B23" r:id="rId4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7E250E86-A02D-4627-9BB4-FD679CB95244}"/>
    <hyperlink ref="B27" r:id="rId5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281D5294-DFFF-4438-9028-2D09E68B4E9A}"/>
    <hyperlink ref="B33" r:id="rId6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E4543E73-A10E-407E-98DE-1B438B0FD338}"/>
  </hyperlinks>
  <pageMargins left="0.25" right="0.25" top="0.75" bottom="0.75" header="0.3" footer="0.3"/>
  <pageSetup orientation="landscape" r:id="rId7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7B93-B13E-4D15-908E-862B68ED2405}">
  <dimension ref="A1:E16"/>
  <sheetViews>
    <sheetView workbookViewId="0">
      <selection activeCell="B5" sqref="B5"/>
    </sheetView>
  </sheetViews>
  <sheetFormatPr defaultRowHeight="15" x14ac:dyDescent="0.25"/>
  <cols>
    <col min="1" max="1" width="30.140625" bestFit="1" customWidth="1"/>
    <col min="2" max="2" width="25.7109375" bestFit="1" customWidth="1"/>
    <col min="3" max="4" width="9.7109375" bestFit="1" customWidth="1"/>
    <col min="5" max="5" width="14.140625" bestFit="1" customWidth="1"/>
  </cols>
  <sheetData>
    <row r="1" spans="1:5" ht="60" x14ac:dyDescent="0.25">
      <c r="A1" s="243" t="s">
        <v>69</v>
      </c>
      <c r="B1" s="46" t="s">
        <v>88</v>
      </c>
      <c r="C1" s="44">
        <v>46144</v>
      </c>
      <c r="D1" s="44">
        <v>46145</v>
      </c>
      <c r="E1" s="45" t="s">
        <v>87</v>
      </c>
    </row>
    <row r="2" spans="1:5" ht="45" x14ac:dyDescent="0.25">
      <c r="A2" s="121" t="s">
        <v>81</v>
      </c>
      <c r="B2" s="27" t="s">
        <v>82</v>
      </c>
      <c r="C2" s="29">
        <v>46151</v>
      </c>
      <c r="D2" s="29">
        <f>C2</f>
        <v>46151</v>
      </c>
      <c r="E2" s="136" t="s">
        <v>85</v>
      </c>
    </row>
    <row r="3" spans="1:5" x14ac:dyDescent="0.25">
      <c r="A3" s="121" t="s">
        <v>80</v>
      </c>
      <c r="B3" s="28" t="s">
        <v>43</v>
      </c>
      <c r="C3" s="29">
        <v>46152</v>
      </c>
      <c r="D3" s="29">
        <f>C3</f>
        <v>46152</v>
      </c>
      <c r="E3" s="136" t="s">
        <v>84</v>
      </c>
    </row>
    <row r="4" spans="1:5" ht="60" x14ac:dyDescent="0.25">
      <c r="A4" s="142" t="s">
        <v>71</v>
      </c>
      <c r="B4" s="27" t="s">
        <v>70</v>
      </c>
      <c r="C4" s="29">
        <v>46158</v>
      </c>
      <c r="D4" s="29">
        <v>46159</v>
      </c>
      <c r="E4" s="31" t="s">
        <v>158</v>
      </c>
    </row>
    <row r="5" spans="1:5" ht="90" x14ac:dyDescent="0.25">
      <c r="A5" s="121" t="s">
        <v>195</v>
      </c>
      <c r="B5" s="27" t="s">
        <v>197</v>
      </c>
      <c r="C5" s="29">
        <v>46164</v>
      </c>
      <c r="D5" s="29">
        <v>46166</v>
      </c>
      <c r="E5" s="31" t="s">
        <v>196</v>
      </c>
    </row>
    <row r="6" spans="1:5" ht="45" x14ac:dyDescent="0.25">
      <c r="A6" s="121" t="s">
        <v>81</v>
      </c>
      <c r="B6" s="27" t="s">
        <v>82</v>
      </c>
      <c r="C6" s="29">
        <f>C5+7</f>
        <v>46171</v>
      </c>
      <c r="D6" s="29">
        <f t="shared" ref="D6:D14" si="0">C6</f>
        <v>46171</v>
      </c>
      <c r="E6" s="136" t="s">
        <v>85</v>
      </c>
    </row>
    <row r="7" spans="1:5" ht="15.75" thickBot="1" x14ac:dyDescent="0.3">
      <c r="A7" s="56" t="s">
        <v>80</v>
      </c>
      <c r="B7" s="61" t="s">
        <v>43</v>
      </c>
      <c r="C7" s="57">
        <f>C6+1</f>
        <v>46172</v>
      </c>
      <c r="D7" s="57">
        <f>C7</f>
        <v>46172</v>
      </c>
      <c r="E7" s="139" t="s">
        <v>84</v>
      </c>
    </row>
    <row r="8" spans="1:5" ht="45" x14ac:dyDescent="0.25">
      <c r="A8" s="30" t="s">
        <v>81</v>
      </c>
      <c r="B8" s="46" t="s">
        <v>82</v>
      </c>
      <c r="C8" s="44">
        <f>C6+7</f>
        <v>46178</v>
      </c>
      <c r="D8" s="44">
        <f>C8</f>
        <v>46178</v>
      </c>
      <c r="E8" s="60" t="s">
        <v>85</v>
      </c>
    </row>
    <row r="9" spans="1:5" x14ac:dyDescent="0.25">
      <c r="A9" s="121" t="s">
        <v>80</v>
      </c>
      <c r="B9" s="28" t="s">
        <v>43</v>
      </c>
      <c r="C9" s="29">
        <f>C8+1</f>
        <v>46179</v>
      </c>
      <c r="D9" s="29">
        <f>C9</f>
        <v>46179</v>
      </c>
      <c r="E9" s="136" t="s">
        <v>84</v>
      </c>
    </row>
    <row r="10" spans="1:5" ht="60" x14ac:dyDescent="0.25">
      <c r="A10" s="125" t="s">
        <v>76</v>
      </c>
      <c r="B10" s="135" t="s">
        <v>74</v>
      </c>
      <c r="C10" s="127">
        <f>C8+7</f>
        <v>46185</v>
      </c>
      <c r="D10" s="127">
        <v>46187</v>
      </c>
      <c r="E10" s="128" t="s">
        <v>73</v>
      </c>
    </row>
    <row r="11" spans="1:5" ht="45" x14ac:dyDescent="0.25">
      <c r="A11" s="121" t="s">
        <v>81</v>
      </c>
      <c r="B11" s="27" t="s">
        <v>82</v>
      </c>
      <c r="C11" s="29">
        <f>C8+7</f>
        <v>46185</v>
      </c>
      <c r="D11" s="29">
        <f>C11</f>
        <v>46185</v>
      </c>
      <c r="E11" s="136" t="s">
        <v>85</v>
      </c>
    </row>
    <row r="12" spans="1:5" x14ac:dyDescent="0.25">
      <c r="A12" s="121" t="s">
        <v>80</v>
      </c>
      <c r="B12" s="28" t="s">
        <v>43</v>
      </c>
      <c r="C12" s="29">
        <f>C11+1</f>
        <v>46186</v>
      </c>
      <c r="D12" s="29">
        <f>C12</f>
        <v>46186</v>
      </c>
      <c r="E12" s="136" t="s">
        <v>84</v>
      </c>
    </row>
    <row r="13" spans="1:5" x14ac:dyDescent="0.25">
      <c r="A13" s="285" t="s">
        <v>192</v>
      </c>
      <c r="B13" s="286"/>
      <c r="C13" s="29">
        <f>C11+7</f>
        <v>46192</v>
      </c>
      <c r="D13" s="29">
        <f t="shared" si="0"/>
        <v>46192</v>
      </c>
      <c r="E13" s="136"/>
    </row>
    <row r="14" spans="1:5" x14ac:dyDescent="0.25">
      <c r="A14" s="285" t="s">
        <v>192</v>
      </c>
      <c r="B14" s="286"/>
      <c r="C14" s="29">
        <f>C12+7</f>
        <v>46193</v>
      </c>
      <c r="D14" s="29">
        <f t="shared" si="0"/>
        <v>46193</v>
      </c>
      <c r="E14" s="136"/>
    </row>
    <row r="15" spans="1:5" ht="45" x14ac:dyDescent="0.25">
      <c r="A15" s="125" t="s">
        <v>81</v>
      </c>
      <c r="B15" s="135" t="s">
        <v>82</v>
      </c>
      <c r="C15" s="127">
        <f>C13+7</f>
        <v>46199</v>
      </c>
      <c r="D15" s="127">
        <f>C15</f>
        <v>46199</v>
      </c>
      <c r="E15" s="151" t="s">
        <v>85</v>
      </c>
    </row>
    <row r="16" spans="1:5" ht="15.75" thickBot="1" x14ac:dyDescent="0.3">
      <c r="A16" s="56" t="s">
        <v>80</v>
      </c>
      <c r="B16" s="61" t="s">
        <v>43</v>
      </c>
      <c r="C16" s="57">
        <f>C15+1</f>
        <v>46200</v>
      </c>
      <c r="D16" s="57">
        <f>C16</f>
        <v>46200</v>
      </c>
      <c r="E16" s="139" t="s">
        <v>84</v>
      </c>
    </row>
  </sheetData>
  <mergeCells count="2">
    <mergeCell ref="A13:B13"/>
    <mergeCell ref="A14:B14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0348-CD01-41F4-BD03-22086E5C164A}">
  <dimension ref="A4:X91"/>
  <sheetViews>
    <sheetView topLeftCell="B2" zoomScale="104" workbookViewId="0">
      <selection activeCell="S23" sqref="S23"/>
    </sheetView>
  </sheetViews>
  <sheetFormatPr defaultRowHeight="15" x14ac:dyDescent="0.25"/>
  <cols>
    <col min="1" max="1" width="50.140625" style="1" bestFit="1" customWidth="1"/>
    <col min="2" max="3" width="11.140625" style="2" bestFit="1" customWidth="1"/>
    <col min="4" max="4" width="10.140625" style="71" bestFit="1" customWidth="1"/>
    <col min="5" max="5" width="10.5703125" style="35" bestFit="1" customWidth="1"/>
    <col min="6" max="6" width="11.85546875" style="35" bestFit="1" customWidth="1"/>
    <col min="7" max="7" width="11.85546875" style="73" customWidth="1"/>
    <col min="8" max="8" width="13.85546875" style="73" bestFit="1" customWidth="1"/>
    <col min="9" max="9" width="11.85546875" style="73" customWidth="1"/>
    <col min="10" max="13" width="11.140625" style="1" customWidth="1"/>
    <col min="14" max="16" width="9.140625" style="1"/>
    <col min="17" max="17" width="10.5703125" bestFit="1" customWidth="1"/>
    <col min="18" max="18" width="9.140625" style="1"/>
    <col min="19" max="19" width="10.5703125" style="1" bestFit="1" customWidth="1"/>
    <col min="20" max="21" width="10.5703125" style="1" customWidth="1"/>
    <col min="22" max="22" width="11.140625" style="1" customWidth="1"/>
    <col min="23" max="23" width="10.5703125" style="1" bestFit="1" customWidth="1"/>
    <col min="24" max="24" width="10.7109375" style="1" bestFit="1" customWidth="1"/>
  </cols>
  <sheetData>
    <row r="4" spans="1:24" s="69" customFormat="1" ht="45" x14ac:dyDescent="0.25">
      <c r="A4" s="68" t="s">
        <v>2</v>
      </c>
      <c r="B4" s="72" t="s">
        <v>19</v>
      </c>
      <c r="C4" s="72" t="s">
        <v>18</v>
      </c>
      <c r="D4" s="70" t="s">
        <v>157</v>
      </c>
      <c r="E4" s="74" t="s">
        <v>160</v>
      </c>
      <c r="F4" s="74" t="s">
        <v>161</v>
      </c>
      <c r="G4" s="74" t="s">
        <v>162</v>
      </c>
      <c r="H4" s="74" t="s">
        <v>163</v>
      </c>
      <c r="I4" s="74" t="s">
        <v>164</v>
      </c>
      <c r="J4" s="75" t="s">
        <v>159</v>
      </c>
      <c r="K4" s="75" t="s">
        <v>170</v>
      </c>
      <c r="L4" s="75" t="s">
        <v>171</v>
      </c>
      <c r="M4" s="75" t="s">
        <v>94</v>
      </c>
      <c r="N4" s="68" t="s">
        <v>165</v>
      </c>
      <c r="O4" s="75" t="s">
        <v>166</v>
      </c>
      <c r="P4" s="75" t="s">
        <v>173</v>
      </c>
      <c r="Q4" s="68" t="s">
        <v>95</v>
      </c>
      <c r="R4" s="75" t="s">
        <v>167</v>
      </c>
      <c r="S4" s="75" t="s">
        <v>169</v>
      </c>
      <c r="T4" s="75" t="s">
        <v>175</v>
      </c>
      <c r="U4" s="75" t="s">
        <v>174</v>
      </c>
      <c r="V4" s="75" t="s">
        <v>168</v>
      </c>
      <c r="W4" s="75" t="s">
        <v>179</v>
      </c>
      <c r="X4" s="75" t="s">
        <v>178</v>
      </c>
    </row>
    <row r="5" spans="1:24" ht="15.75" thickBot="1" x14ac:dyDescent="0.3">
      <c r="A5" s="1" t="str">
        <f>IF('Budget - Planning Sheet'!A7=0,"",'Budget - Planning Sheet'!A7)</f>
        <v/>
      </c>
      <c r="B5" s="2" t="str">
        <f>IF('Budget - Planning Sheet'!C7=0,"",'Budget - Planning Sheet'!C7)</f>
        <v/>
      </c>
      <c r="C5" s="2" t="str">
        <f>IF('Budget - Planning Sheet'!D7=0,"",'Budget - Planning Sheet'!D7)</f>
        <v/>
      </c>
      <c r="D5" s="1" t="str">
        <f>IF('Budget - Planning Sheet'!F7=0,"",'Budget - Planning Sheet'!F7)</f>
        <v/>
      </c>
      <c r="E5" s="1" t="str">
        <f>IF('Budget - Planning Sheet'!G7=0,"",'Budget - Planning Sheet'!G7)</f>
        <v/>
      </c>
      <c r="F5" s="1" t="str">
        <f>IF('Budget - Planning Sheet'!H7=0,"",'Budget - Planning Sheet'!H7)</f>
        <v/>
      </c>
      <c r="J5" s="73"/>
      <c r="K5" s="73"/>
      <c r="L5" s="73"/>
      <c r="M5" s="73"/>
    </row>
    <row r="6" spans="1:24" x14ac:dyDescent="0.25">
      <c r="A6" s="87" t="str">
        <f>IF('Budget - Planning Sheet'!A8=0,"",'Budget - Planning Sheet'!A8)</f>
        <v>Railyards Valentines Craft Fair</v>
      </c>
      <c r="B6" s="88">
        <f>IF('Budget - Planning Sheet'!C8=0,"",'Budget - Planning Sheet'!C8)</f>
        <v>46067</v>
      </c>
      <c r="C6" s="88">
        <f>IF('Budget - Planning Sheet'!D8=0,"",'Budget - Planning Sheet'!D8)</f>
        <v>46068</v>
      </c>
      <c r="D6" s="89">
        <f>IF('Budget - Planning Sheet'!F8=0,"",'Budget - Planning Sheet'!F8)</f>
        <v>12</v>
      </c>
      <c r="E6" s="90">
        <f>IF('Budget - Planning Sheet'!G8=0,"",'Budget - Planning Sheet'!G8)</f>
        <v>2500</v>
      </c>
      <c r="F6" s="90">
        <f>IF('Budget - Planning Sheet'!H8=0,"",'Budget - Planning Sheet'!H8)</f>
        <v>250</v>
      </c>
      <c r="G6" s="90">
        <v>250</v>
      </c>
      <c r="H6" s="90"/>
      <c r="I6" s="90"/>
      <c r="J6" s="90">
        <f>E6/6</f>
        <v>416.66666666666669</v>
      </c>
      <c r="K6" s="90"/>
      <c r="L6" s="90"/>
      <c r="M6" s="90"/>
      <c r="N6" s="89"/>
      <c r="O6" s="90">
        <v>79.22</v>
      </c>
      <c r="P6" s="90">
        <f>E6*0.12</f>
        <v>300</v>
      </c>
      <c r="Q6" s="91">
        <f>E6-F6-J6-K6-L6-M6-N6-O6</f>
        <v>1754.1133333333332</v>
      </c>
      <c r="R6" s="92">
        <f>Q6/E6</f>
        <v>0.70164533333333334</v>
      </c>
      <c r="S6" s="90">
        <f>E6-O6-P6</f>
        <v>2120.7800000000002</v>
      </c>
      <c r="T6" s="90"/>
      <c r="U6" s="90">
        <f>S6</f>
        <v>2120.7800000000002</v>
      </c>
      <c r="V6" s="90">
        <f>O6+P6</f>
        <v>379.22</v>
      </c>
      <c r="W6" s="90">
        <f>O6</f>
        <v>79.22</v>
      </c>
      <c r="X6" s="269">
        <f>P6</f>
        <v>300</v>
      </c>
    </row>
    <row r="7" spans="1:24" ht="15.75" thickBot="1" x14ac:dyDescent="0.3">
      <c r="A7" s="93" t="str">
        <f>IF('Budget - Planning Sheet'!A9=0,"",'Budget - Planning Sheet'!A9)</f>
        <v>Open</v>
      </c>
      <c r="B7" s="94">
        <f>IF('Budget - Planning Sheet'!C9=0,"",'Budget - Planning Sheet'!C9)</f>
        <v>46074</v>
      </c>
      <c r="C7" s="94" t="str">
        <f>IF('Budget - Planning Sheet'!D9=0,"",'Budget - Planning Sheet'!D9)</f>
        <v/>
      </c>
      <c r="D7" s="95" t="str">
        <f>IF('Budget - Planning Sheet'!F9=0,"",'Budget - Planning Sheet'!F9)</f>
        <v/>
      </c>
      <c r="E7" s="250">
        <v>0</v>
      </c>
      <c r="F7" s="96">
        <v>0</v>
      </c>
      <c r="G7" s="96">
        <v>0</v>
      </c>
      <c r="H7" s="96">
        <v>0</v>
      </c>
      <c r="I7" s="96">
        <v>0</v>
      </c>
      <c r="J7" s="96">
        <v>0</v>
      </c>
      <c r="K7" s="96">
        <v>0</v>
      </c>
      <c r="L7" s="96">
        <v>0</v>
      </c>
      <c r="M7" s="96">
        <v>0</v>
      </c>
      <c r="N7" s="96">
        <v>0</v>
      </c>
      <c r="O7" s="96">
        <f t="shared" ref="O7:O16" si="0">E7*0.08</f>
        <v>0</v>
      </c>
      <c r="P7" s="96">
        <v>0</v>
      </c>
      <c r="Q7" s="107">
        <v>0</v>
      </c>
      <c r="R7" s="96">
        <v>0</v>
      </c>
      <c r="S7" s="108">
        <f>S6+E7-K7-L7-M7-O7-P7</f>
        <v>2120.7800000000002</v>
      </c>
      <c r="T7" s="108"/>
      <c r="U7" s="108">
        <f>S7-T7</f>
        <v>2120.7800000000002</v>
      </c>
      <c r="V7" s="96">
        <v>0</v>
      </c>
      <c r="W7" s="96">
        <f>V7+W6</f>
        <v>79.22</v>
      </c>
      <c r="X7" s="270">
        <f>X6+P7</f>
        <v>300</v>
      </c>
    </row>
    <row r="8" spans="1:24" x14ac:dyDescent="0.25">
      <c r="A8" s="100" t="str">
        <f>IF('Budget - Planning Sheet'!A10=0,"",'Budget - Planning Sheet'!A10)</f>
        <v>North Texas Irish Festival</v>
      </c>
      <c r="B8" s="101">
        <f>IF('Budget - Planning Sheet'!C10=0,"",'Budget - Planning Sheet'!C10)</f>
        <v>46080</v>
      </c>
      <c r="C8" s="101">
        <f>IF('Budget - Planning Sheet'!D10=0,"",'Budget - Planning Sheet'!D10)</f>
        <v>46082</v>
      </c>
      <c r="D8" s="102">
        <f>IF('Budget - Planning Sheet'!F10=0,"",'Budget - Planning Sheet'!F10)</f>
        <v>19.5</v>
      </c>
      <c r="E8" s="82">
        <f>IF('Budget - Planning Sheet'!G10=0,0,'Budget - Planning Sheet'!G10)</f>
        <v>2350</v>
      </c>
      <c r="F8" s="103">
        <f>IF('Budget - Planning Sheet'!H10=0,"",'Budget - Planning Sheet'!H10)</f>
        <v>450</v>
      </c>
      <c r="G8" s="103">
        <v>450</v>
      </c>
      <c r="H8" s="103"/>
      <c r="I8" s="103"/>
      <c r="J8" s="110">
        <f>IF(E8=0,0,E8/6)</f>
        <v>391.66666666666669</v>
      </c>
      <c r="K8" s="103"/>
      <c r="L8" s="103">
        <v>150</v>
      </c>
      <c r="M8" s="103"/>
      <c r="N8" s="102"/>
      <c r="O8" s="110">
        <f t="shared" si="0"/>
        <v>188</v>
      </c>
      <c r="P8" s="110">
        <f>E8*0.12</f>
        <v>282</v>
      </c>
      <c r="Q8" s="111">
        <f>E8-F8-J8-K8-L8-M8-N8-O8</f>
        <v>1170.3333333333333</v>
      </c>
      <c r="R8" s="112">
        <f>Q8/E8</f>
        <v>0.49801418439716311</v>
      </c>
      <c r="S8" s="103">
        <f>E8-K8-L8-M8-O8-P8</f>
        <v>1730</v>
      </c>
      <c r="T8" s="103">
        <v>1800</v>
      </c>
      <c r="U8" s="103">
        <f>U7+S8-T8</f>
        <v>2050.7800000000002</v>
      </c>
      <c r="V8" s="103">
        <f>O8+P8</f>
        <v>470</v>
      </c>
      <c r="W8" s="103">
        <f t="shared" ref="W8:W17" si="1">V8+W7</f>
        <v>549.22</v>
      </c>
      <c r="X8" s="271">
        <f t="shared" ref="X8:X17" si="2">X7+P8</f>
        <v>582</v>
      </c>
    </row>
    <row r="9" spans="1:24" x14ac:dyDescent="0.25">
      <c r="A9" s="104" t="str">
        <f>IF('Budget - Planning Sheet'!A11=0,"",'Budget - Planning Sheet'!A11)</f>
        <v>Open</v>
      </c>
      <c r="B9" s="81">
        <f>IF('Budget - Planning Sheet'!C11=0,"",'Budget - Planning Sheet'!C11)</f>
        <v>46088</v>
      </c>
      <c r="C9" s="81">
        <f>IF('Budget - Planning Sheet'!D11=0,"",'Budget - Planning Sheet'!D11)</f>
        <v>46089</v>
      </c>
      <c r="D9" s="80" t="str">
        <f>IF('Budget - Planning Sheet'!F11=0,"",'Budget - Planning Sheet'!F11)</f>
        <v/>
      </c>
      <c r="E9" s="82">
        <f>IF('Budget - Planning Sheet'!G11=0,0,'Budget - Planning Sheet'!G11)</f>
        <v>0</v>
      </c>
      <c r="F9" s="82">
        <v>0</v>
      </c>
      <c r="G9" s="82">
        <v>0</v>
      </c>
      <c r="H9" s="82">
        <v>0</v>
      </c>
      <c r="I9" s="82">
        <v>0</v>
      </c>
      <c r="J9" s="82">
        <f t="shared" ref="J9:J17" si="3">IF(E9=0,0,E9/6)</f>
        <v>0</v>
      </c>
      <c r="K9" s="82">
        <v>0</v>
      </c>
      <c r="L9" s="82">
        <v>0</v>
      </c>
      <c r="M9" s="82">
        <v>0</v>
      </c>
      <c r="N9" s="82">
        <v>0</v>
      </c>
      <c r="O9" s="82">
        <f t="shared" si="0"/>
        <v>0</v>
      </c>
      <c r="P9" s="82">
        <f t="shared" ref="P9:P13" si="4">E9*0.12</f>
        <v>0</v>
      </c>
      <c r="Q9" s="83">
        <f t="shared" ref="Q9:Q13" si="5">E9-F9-J9-K9-L9-M9-N9-O9</f>
        <v>0</v>
      </c>
      <c r="R9" s="84">
        <f>IF(Q9=0,0,Q9/E9)</f>
        <v>0</v>
      </c>
      <c r="S9" s="86">
        <f t="shared" ref="S9:S13" si="6">E9-K9-L9-M9-O9-P9</f>
        <v>0</v>
      </c>
      <c r="T9" s="82">
        <v>0</v>
      </c>
      <c r="U9" s="82">
        <f>U8+S9-T9</f>
        <v>2050.7800000000002</v>
      </c>
      <c r="V9" s="86">
        <f t="shared" ref="V9:V13" si="7">O9+P9</f>
        <v>0</v>
      </c>
      <c r="W9" s="82">
        <f t="shared" si="1"/>
        <v>549.22</v>
      </c>
      <c r="X9" s="272">
        <f t="shared" si="2"/>
        <v>582</v>
      </c>
    </row>
    <row r="10" spans="1:24" x14ac:dyDescent="0.25">
      <c r="A10" s="104" t="str">
        <f>IF('Budget - Planning Sheet'!A12=0,"",'Budget - Planning Sheet'!A12)</f>
        <v>Rio Grande Spring Show</v>
      </c>
      <c r="B10" s="81">
        <f>IF('Budget - Planning Sheet'!C12=0,"",'Budget - Planning Sheet'!C12)</f>
        <v>46094</v>
      </c>
      <c r="C10" s="81">
        <f>IF('Budget - Planning Sheet'!D12=0,"",'Budget - Planning Sheet'!D12)</f>
        <v>46096</v>
      </c>
      <c r="D10" s="80">
        <f>IF('Budget - Planning Sheet'!F12=0,"",'Budget - Planning Sheet'!F12)</f>
        <v>20</v>
      </c>
      <c r="E10" s="82">
        <v>2000</v>
      </c>
      <c r="F10" s="82">
        <f>IF('Budget - Planning Sheet'!H12=0,"",'Budget - Planning Sheet'!H12)</f>
        <v>700</v>
      </c>
      <c r="G10" s="82">
        <v>30</v>
      </c>
      <c r="H10" s="82">
        <v>335</v>
      </c>
      <c r="I10" s="82">
        <v>335</v>
      </c>
      <c r="J10" s="82">
        <f t="shared" si="3"/>
        <v>333.33333333333331</v>
      </c>
      <c r="K10" s="82">
        <v>0</v>
      </c>
      <c r="L10" s="82">
        <v>0</v>
      </c>
      <c r="M10" s="82">
        <v>0</v>
      </c>
      <c r="N10" s="82">
        <f>24*13</f>
        <v>312</v>
      </c>
      <c r="O10" s="82">
        <f t="shared" si="0"/>
        <v>160</v>
      </c>
      <c r="P10" s="82">
        <f t="shared" si="4"/>
        <v>240</v>
      </c>
      <c r="Q10" s="83">
        <f t="shared" si="5"/>
        <v>494.66666666666674</v>
      </c>
      <c r="R10" s="84">
        <f t="shared" ref="R10" si="8">Q10/E10</f>
        <v>0.24733333333333338</v>
      </c>
      <c r="S10" s="86">
        <f t="shared" si="6"/>
        <v>1600</v>
      </c>
      <c r="T10" s="82">
        <v>0</v>
      </c>
      <c r="U10" s="82">
        <f t="shared" ref="U10" si="9">U9+S10-T10</f>
        <v>3650.78</v>
      </c>
      <c r="V10" s="86">
        <f t="shared" si="7"/>
        <v>400</v>
      </c>
      <c r="W10" s="82">
        <f t="shared" si="1"/>
        <v>949.22</v>
      </c>
      <c r="X10" s="272">
        <f t="shared" si="2"/>
        <v>822</v>
      </c>
    </row>
    <row r="11" spans="1:24" x14ac:dyDescent="0.25">
      <c r="A11" s="104" t="str">
        <f>IF('Budget - Planning Sheet'!A13=0,"",'Budget - Planning Sheet'!A13)</f>
        <v>Open</v>
      </c>
      <c r="B11" s="81">
        <f>IF('Budget - Planning Sheet'!C13=0,"",'Budget - Planning Sheet'!C13)</f>
        <v>46101</v>
      </c>
      <c r="C11" s="81">
        <f>IF('Budget - Planning Sheet'!D13=0,"",'Budget - Planning Sheet'!D13)</f>
        <v>46103</v>
      </c>
      <c r="D11" s="80" t="str">
        <f>IF('Budget - Planning Sheet'!F13=0,"",'Budget - Planning Sheet'!F13)</f>
        <v/>
      </c>
      <c r="E11" s="82">
        <f>IF('Budget - Planning Sheet'!G13=0,0,'Budget - Planning Sheet'!G13)</f>
        <v>0</v>
      </c>
      <c r="F11" s="82">
        <v>0</v>
      </c>
      <c r="G11" s="82">
        <v>0</v>
      </c>
      <c r="H11" s="82">
        <v>0</v>
      </c>
      <c r="I11" s="82">
        <v>0</v>
      </c>
      <c r="J11" s="82">
        <f t="shared" si="3"/>
        <v>0</v>
      </c>
      <c r="K11" s="82">
        <v>0</v>
      </c>
      <c r="L11" s="82">
        <v>0</v>
      </c>
      <c r="M11" s="82">
        <v>0</v>
      </c>
      <c r="N11" s="82">
        <v>0</v>
      </c>
      <c r="O11" s="82">
        <f t="shared" si="0"/>
        <v>0</v>
      </c>
      <c r="P11" s="82">
        <f>E11*0.12</f>
        <v>0</v>
      </c>
      <c r="Q11" s="83">
        <f t="shared" si="5"/>
        <v>0</v>
      </c>
      <c r="R11" s="84">
        <f>IF(Q11=0,0,Q11/E11)</f>
        <v>0</v>
      </c>
      <c r="S11" s="86">
        <f t="shared" si="6"/>
        <v>0</v>
      </c>
      <c r="T11" s="82">
        <v>0</v>
      </c>
      <c r="U11" s="82">
        <f>U10+S11-T11</f>
        <v>3650.78</v>
      </c>
      <c r="V11" s="86">
        <f t="shared" si="7"/>
        <v>0</v>
      </c>
      <c r="W11" s="82">
        <f t="shared" si="1"/>
        <v>949.22</v>
      </c>
      <c r="X11" s="272">
        <f t="shared" si="2"/>
        <v>822</v>
      </c>
    </row>
    <row r="12" spans="1:24" x14ac:dyDescent="0.25">
      <c r="A12" s="118" t="str">
        <f>IF('Budget - Planning Sheet'!A14=0,"",'Budget - Planning Sheet'!A14)</f>
        <v>Sedona United Methodist Church</v>
      </c>
      <c r="B12" s="81">
        <f>IF('Budget - Planning Sheet'!C14=0,"",'Budget - Planning Sheet'!C14)</f>
        <v>46105</v>
      </c>
      <c r="C12" s="81">
        <f>IF('Budget - Planning Sheet'!D14=0,"",'Budget - Planning Sheet'!D14)</f>
        <v>46107</v>
      </c>
      <c r="D12" s="80">
        <f>IF('Budget - Planning Sheet'!F14=0,"",'Budget - Planning Sheet'!F14)</f>
        <v>21</v>
      </c>
      <c r="E12" s="82">
        <f>IF('Budget - Planning Sheet'!G14=0,0,'Budget - Planning Sheet'!G14)</f>
        <v>2000</v>
      </c>
      <c r="F12" s="82">
        <f>IF('Budget - Planning Sheet'!H14=0,"",'Budget - Planning Sheet'!H14)</f>
        <v>325</v>
      </c>
      <c r="G12" s="82">
        <v>325</v>
      </c>
      <c r="H12" s="82">
        <v>0</v>
      </c>
      <c r="I12" s="82">
        <v>0</v>
      </c>
      <c r="J12" s="82">
        <f t="shared" si="3"/>
        <v>333.33333333333331</v>
      </c>
      <c r="K12" s="82">
        <v>560</v>
      </c>
      <c r="L12" s="82">
        <v>75</v>
      </c>
      <c r="M12" s="82">
        <v>200</v>
      </c>
      <c r="N12" s="82">
        <v>0</v>
      </c>
      <c r="O12" s="82">
        <f t="shared" si="0"/>
        <v>160</v>
      </c>
      <c r="P12" s="82">
        <f t="shared" ref="P12" si="10">E12*0.12</f>
        <v>240</v>
      </c>
      <c r="Q12" s="83">
        <f t="shared" si="5"/>
        <v>346.66666666666674</v>
      </c>
      <c r="R12" s="84">
        <f t="shared" ref="R12" si="11">IF(Q12=0,0,Q12/E12)</f>
        <v>0.17333333333333337</v>
      </c>
      <c r="S12" s="86">
        <f t="shared" si="6"/>
        <v>765</v>
      </c>
      <c r="T12" s="82">
        <v>0</v>
      </c>
      <c r="U12" s="82">
        <f>U11+S12-T12</f>
        <v>4415.7800000000007</v>
      </c>
      <c r="V12" s="86">
        <f t="shared" si="7"/>
        <v>400</v>
      </c>
      <c r="W12" s="82">
        <f t="shared" si="1"/>
        <v>1349.22</v>
      </c>
      <c r="X12" s="272">
        <f t="shared" si="2"/>
        <v>1062</v>
      </c>
    </row>
    <row r="13" spans="1:24" ht="15.75" thickBot="1" x14ac:dyDescent="0.3">
      <c r="A13" s="119" t="str">
        <f>IF('Budget - Planning Sheet'!A15=0,"",'Budget - Planning Sheet'!A15)</f>
        <v>Tre Amigos West Sedona</v>
      </c>
      <c r="B13" s="260">
        <f>IF('Budget - Planning Sheet'!C15=0,"",'Budget - Planning Sheet'!C15)</f>
        <v>46108</v>
      </c>
      <c r="C13" s="260">
        <f>IF('Budget - Planning Sheet'!D15=0,"",'Budget - Planning Sheet'!D15)</f>
        <v>46110</v>
      </c>
      <c r="D13" s="261">
        <f>IF('Budget - Planning Sheet'!F15=0,"",'Budget - Planning Sheet'!F15)</f>
        <v>21</v>
      </c>
      <c r="E13" s="262">
        <f>IF('Budget - Planning Sheet'!G15=0,0,'Budget - Planning Sheet'!G15)</f>
        <v>2000</v>
      </c>
      <c r="F13" s="262">
        <v>325</v>
      </c>
      <c r="G13" s="263">
        <v>325</v>
      </c>
      <c r="H13" s="263">
        <v>0</v>
      </c>
      <c r="I13" s="263">
        <v>0</v>
      </c>
      <c r="J13" s="262">
        <f t="shared" si="3"/>
        <v>333.33333333333331</v>
      </c>
      <c r="K13" s="263">
        <v>420</v>
      </c>
      <c r="L13" s="263">
        <v>75</v>
      </c>
      <c r="M13" s="263">
        <v>150</v>
      </c>
      <c r="N13" s="263">
        <v>0</v>
      </c>
      <c r="O13" s="263">
        <f t="shared" si="0"/>
        <v>160</v>
      </c>
      <c r="P13" s="263">
        <f t="shared" si="4"/>
        <v>240</v>
      </c>
      <c r="Q13" s="264">
        <f t="shared" si="5"/>
        <v>536.66666666666674</v>
      </c>
      <c r="R13" s="265">
        <f t="shared" ref="R13" si="12">IF(Q13=0,0,Q13/E13)</f>
        <v>0.26833333333333337</v>
      </c>
      <c r="S13" s="263">
        <f t="shared" si="6"/>
        <v>955</v>
      </c>
      <c r="T13" s="263">
        <v>0</v>
      </c>
      <c r="U13" s="262">
        <f>U12+S13-T13</f>
        <v>5370.7800000000007</v>
      </c>
      <c r="V13" s="263">
        <f t="shared" si="7"/>
        <v>400</v>
      </c>
      <c r="W13" s="262">
        <f t="shared" si="1"/>
        <v>1749.22</v>
      </c>
      <c r="X13" s="273">
        <f t="shared" si="2"/>
        <v>1302</v>
      </c>
    </row>
    <row r="14" spans="1:24" x14ac:dyDescent="0.25">
      <c r="A14" s="256" t="str">
        <f>IF('Budget - Planning Sheet'!A16=0,"",'Budget - Planning Sheet'!A16)</f>
        <v>Open</v>
      </c>
      <c r="B14" s="266" t="str">
        <f>IF('Budget - Planning Sheet'!C16=0,"",'Budget - Planning Sheet'!C16)</f>
        <v/>
      </c>
      <c r="C14" s="88" t="str">
        <f>IF('Budget - Planning Sheet'!D16=0,"",'Budget - Planning Sheet'!D16)</f>
        <v/>
      </c>
      <c r="D14" s="89" t="str">
        <f>IF('Budget - Planning Sheet'!F16=0,"",'Budget - Planning Sheet'!F16)</f>
        <v/>
      </c>
      <c r="E14" s="90">
        <f>IF('Budget - Planning Sheet'!G16=0,0,'Budget - Planning Sheet'!G16)</f>
        <v>0</v>
      </c>
      <c r="F14" s="90">
        <v>0</v>
      </c>
      <c r="G14" s="90">
        <v>0</v>
      </c>
      <c r="H14" s="90"/>
      <c r="I14" s="90">
        <v>0</v>
      </c>
      <c r="J14" s="90">
        <f t="shared" si="3"/>
        <v>0</v>
      </c>
      <c r="K14" s="90">
        <v>0</v>
      </c>
      <c r="L14" s="90">
        <v>0</v>
      </c>
      <c r="M14" s="90">
        <v>0</v>
      </c>
      <c r="N14" s="90">
        <v>0</v>
      </c>
      <c r="O14" s="115">
        <f t="shared" si="0"/>
        <v>0</v>
      </c>
      <c r="P14" s="90">
        <f t="shared" ref="P14" si="13">E14*0.12</f>
        <v>0</v>
      </c>
      <c r="Q14" s="116">
        <f t="shared" ref="Q14" si="14">E14-F14-J14-K14-L14-M14-N14-O14</f>
        <v>0</v>
      </c>
      <c r="R14" s="92">
        <f t="shared" ref="R14" si="15">IF(Q14=0,0,Q14/E14)</f>
        <v>0</v>
      </c>
      <c r="S14" s="90">
        <f t="shared" ref="S14" si="16">E14-K14-L14-M14-O14-P14</f>
        <v>0</v>
      </c>
      <c r="T14" s="115">
        <v>0</v>
      </c>
      <c r="U14" s="90">
        <f>U13+S14-T14</f>
        <v>5370.7800000000007</v>
      </c>
      <c r="V14" s="90">
        <f t="shared" ref="V14" si="17">O14+P14</f>
        <v>0</v>
      </c>
      <c r="W14" s="90">
        <f t="shared" si="1"/>
        <v>1749.22</v>
      </c>
      <c r="X14" s="269">
        <f t="shared" si="2"/>
        <v>1302</v>
      </c>
    </row>
    <row r="15" spans="1:24" x14ac:dyDescent="0.25">
      <c r="A15" s="257" t="str">
        <f>IF('Budget - Planning Sheet'!A17=0,"",'Budget - Planning Sheet'!A17)</f>
        <v>Coffee &amp; Chocolate Festival</v>
      </c>
      <c r="B15" s="267">
        <f>IF('Budget - Planning Sheet'!C17=0,"",'Budget - Planning Sheet'!C17)</f>
        <v>46123</v>
      </c>
      <c r="C15" s="77">
        <f>IF('Budget - Planning Sheet'!D17=0,"",'Budget - Planning Sheet'!D17)</f>
        <v>46124</v>
      </c>
      <c r="D15" s="76">
        <f>IF('Budget - Planning Sheet'!F17=0,"",'Budget - Planning Sheet'!F17)</f>
        <v>14</v>
      </c>
      <c r="E15" s="78">
        <f>IF('Budget - Planning Sheet'!G17=0,0,'Budget - Planning Sheet'!G17)</f>
        <v>2350</v>
      </c>
      <c r="F15" s="78">
        <f>IF('Budget - Planning Sheet'!H17=0,"",'Budget - Planning Sheet'!H17)</f>
        <v>575</v>
      </c>
      <c r="G15" s="78">
        <v>575</v>
      </c>
      <c r="H15" s="78"/>
      <c r="I15" s="99"/>
      <c r="J15" s="78">
        <f t="shared" si="3"/>
        <v>391.66666666666669</v>
      </c>
      <c r="K15" s="98"/>
      <c r="L15" s="98"/>
      <c r="M15" s="98"/>
      <c r="N15" s="98"/>
      <c r="O15" s="78">
        <f t="shared" si="0"/>
        <v>188</v>
      </c>
      <c r="P15" s="76"/>
      <c r="Q15" s="79"/>
      <c r="R15" s="76"/>
      <c r="S15" s="76"/>
      <c r="T15" s="76"/>
      <c r="U15" s="76"/>
      <c r="V15" s="76"/>
      <c r="W15" s="78">
        <f t="shared" si="1"/>
        <v>1749.22</v>
      </c>
      <c r="X15" s="274">
        <f t="shared" si="2"/>
        <v>1302</v>
      </c>
    </row>
    <row r="16" spans="1:24" x14ac:dyDescent="0.25">
      <c r="A16" s="258" t="str">
        <f>IF('Budget - Planning Sheet'!A18=0,"",'Budget - Planning Sheet'!A18)</f>
        <v>Albuquerque Food Truck</v>
      </c>
      <c r="B16" s="267">
        <v>46130</v>
      </c>
      <c r="C16" s="77">
        <v>46130</v>
      </c>
      <c r="D16" s="76">
        <f>IF('Budget - Planning Sheet'!F18=0,"",'Budget - Planning Sheet'!F18)</f>
        <v>7</v>
      </c>
      <c r="E16" s="78">
        <f>IF('Budget - Planning Sheet'!G18=0,0,'Budget - Planning Sheet'!G18)</f>
        <v>750</v>
      </c>
      <c r="F16" s="78">
        <f>IF('Budget - Planning Sheet'!H18=0,"",'Budget - Planning Sheet'!H18)</f>
        <v>137</v>
      </c>
      <c r="G16" s="78"/>
      <c r="H16" s="78"/>
      <c r="I16" s="78"/>
      <c r="J16" s="78">
        <f t="shared" si="3"/>
        <v>125</v>
      </c>
      <c r="K16" s="99">
        <v>0</v>
      </c>
      <c r="L16" s="99">
        <v>0</v>
      </c>
      <c r="M16" s="99">
        <v>0</v>
      </c>
      <c r="N16" s="99">
        <v>0</v>
      </c>
      <c r="O16" s="109">
        <f t="shared" si="0"/>
        <v>60</v>
      </c>
      <c r="P16" s="99">
        <f t="shared" ref="P16" si="18">E16*0.12</f>
        <v>90</v>
      </c>
      <c r="Q16" s="113">
        <f t="shared" ref="Q16" si="19">E16-F16-J16-K16-L16-M16-N16-O16</f>
        <v>428</v>
      </c>
      <c r="R16" s="114">
        <f t="shared" ref="R16" si="20">IF(Q16=0,0,Q16/E16)</f>
        <v>0.57066666666666666</v>
      </c>
      <c r="S16" s="99">
        <f t="shared" ref="S16" si="21">E16-K16-L16-M16-O16-P16</f>
        <v>600</v>
      </c>
      <c r="T16" s="109">
        <v>0</v>
      </c>
      <c r="U16" s="99">
        <f>U15+S16-T16</f>
        <v>600</v>
      </c>
      <c r="V16" s="99">
        <f t="shared" ref="V16" si="22">O16+P16</f>
        <v>150</v>
      </c>
      <c r="W16" s="78">
        <f t="shared" si="1"/>
        <v>1899.22</v>
      </c>
      <c r="X16" s="274">
        <f t="shared" si="2"/>
        <v>1392</v>
      </c>
    </row>
    <row r="17" spans="1:24" ht="15.75" thickBot="1" x14ac:dyDescent="0.3">
      <c r="A17" s="259" t="str">
        <f>IF('Budget - Planning Sheet'!A19=0,"",'Budget - Planning Sheet'!A19)</f>
        <v>Open</v>
      </c>
      <c r="B17" s="268">
        <f>IF('Budget - Planning Sheet'!C19=0,"",'Budget - Planning Sheet'!C19)</f>
        <v>46137</v>
      </c>
      <c r="C17" s="94" t="str">
        <f>IF('Budget - Planning Sheet'!D19=0,"",'Budget - Planning Sheet'!D19)</f>
        <v/>
      </c>
      <c r="D17" s="95">
        <f>IF(A17="Open",0,"")</f>
        <v>0</v>
      </c>
      <c r="E17" s="108">
        <f>IF('Budget - Planning Sheet'!G19=0,0,'Budget - Planning Sheet'!G19)</f>
        <v>0</v>
      </c>
      <c r="F17" s="96" t="str">
        <f>IF('Budget - Planning Sheet'!H19=0,"",'Budget - Planning Sheet'!H19)</f>
        <v/>
      </c>
      <c r="G17" s="96"/>
      <c r="H17" s="96"/>
      <c r="I17" s="96"/>
      <c r="J17" s="96">
        <f t="shared" si="3"/>
        <v>0</v>
      </c>
      <c r="K17" s="95"/>
      <c r="L17" s="95"/>
      <c r="M17" s="95"/>
      <c r="N17" s="95"/>
      <c r="O17" s="95"/>
      <c r="P17" s="95"/>
      <c r="Q17" s="97"/>
      <c r="R17" s="95"/>
      <c r="S17" s="95"/>
      <c r="T17" s="95"/>
      <c r="U17" s="95"/>
      <c r="V17" s="95"/>
      <c r="W17" s="96">
        <f t="shared" si="1"/>
        <v>1899.22</v>
      </c>
      <c r="X17" s="270">
        <f t="shared" si="2"/>
        <v>1392</v>
      </c>
    </row>
    <row r="18" spans="1:24" x14ac:dyDescent="0.25">
      <c r="A18" s="105" t="str">
        <f>IF('Budget - Planning Sheet'!A20=0,"",'Budget - Planning Sheet'!A20)</f>
        <v>Rio Grande Valley Celtic Festival</v>
      </c>
      <c r="B18" s="283">
        <f>IF('Budget - Planning Sheet'!C20=0,"",'Budget - Planning Sheet'!C20)</f>
        <v>46144</v>
      </c>
      <c r="C18" s="283">
        <f>IF('Budget - Planning Sheet'!D20=0,"",'Budget - Planning Sheet'!D20)</f>
        <v>46145</v>
      </c>
      <c r="D18" s="284">
        <f>IF('Budget - Planning Sheet'!F20=0,"",'Budget - Planning Sheet'!F20)</f>
        <v>19</v>
      </c>
      <c r="E18" s="86">
        <f>IF('Budget - Planning Sheet'!G20=0,"",'Budget - Planning Sheet'!G20)</f>
        <v>1200</v>
      </c>
      <c r="F18" s="86">
        <f>IF('Budget - Planning Sheet'!H20=0,"",'Budget - Planning Sheet'!H20)</f>
        <v>140</v>
      </c>
      <c r="G18" s="82"/>
      <c r="H18" s="82"/>
      <c r="I18" s="82"/>
      <c r="J18" s="82">
        <f t="shared" ref="J18:J63" si="23">IF(E18=0,0,E18/6)</f>
        <v>200</v>
      </c>
      <c r="K18" s="82">
        <v>0</v>
      </c>
      <c r="L18" s="82">
        <v>0</v>
      </c>
      <c r="M18" s="82">
        <v>0</v>
      </c>
      <c r="N18" s="82"/>
      <c r="O18" s="82">
        <f t="shared" ref="O18:O63" si="24">E18*0.08</f>
        <v>96</v>
      </c>
      <c r="P18" s="82">
        <f t="shared" ref="P18:P63" si="25">E18*0.12</f>
        <v>144</v>
      </c>
      <c r="Q18" s="83">
        <f t="shared" ref="Q18:Q63" si="26">E18-F18-J18-K18-L18-M18-N18-O18</f>
        <v>764</v>
      </c>
      <c r="R18" s="84">
        <f t="shared" ref="R18:R63" si="27">Q18/E18</f>
        <v>0.63666666666666671</v>
      </c>
      <c r="S18" s="86">
        <f t="shared" ref="S18:S63" si="28">E18-K18-L18-M18-O18-P18</f>
        <v>960</v>
      </c>
      <c r="T18" s="82">
        <v>0</v>
      </c>
      <c r="U18" s="82">
        <f t="shared" ref="U18:U63" si="29">U17+S18-T18</f>
        <v>960</v>
      </c>
      <c r="V18" s="86">
        <f t="shared" ref="V18:V63" si="30">O18+P18</f>
        <v>240</v>
      </c>
      <c r="W18" s="82">
        <f t="shared" ref="W18:W63" si="31">V18+W17</f>
        <v>2139.2200000000003</v>
      </c>
      <c r="X18" s="272">
        <f t="shared" ref="X18:X63" si="32">X17+P18</f>
        <v>1536</v>
      </c>
    </row>
    <row r="19" spans="1:24" x14ac:dyDescent="0.25">
      <c r="A19" s="85" t="str">
        <f>IF('Budget - Planning Sheet'!A21=0,"",'Budget - Planning Sheet'!A21)</f>
        <v>Los Ranchos Farmers Market</v>
      </c>
      <c r="B19" s="81">
        <f>IF('Budget - Planning Sheet'!C21=0,"",'Budget - Planning Sheet'!C21)</f>
        <v>46151</v>
      </c>
      <c r="C19" s="81">
        <f>IF('Budget - Planning Sheet'!D21=0,"",'Budget - Planning Sheet'!D21)</f>
        <v>46151</v>
      </c>
      <c r="D19" s="80">
        <f>IF('Budget - Planning Sheet'!F21=0,"",'Budget - Planning Sheet'!F21)</f>
        <v>3</v>
      </c>
      <c r="E19" s="82">
        <f>IF('Budget - Planning Sheet'!G21=0,"",'Budget - Planning Sheet'!G21)</f>
        <v>200</v>
      </c>
      <c r="F19" s="82">
        <f>IF('Budget - Planning Sheet'!H21=0,"",'Budget - Planning Sheet'!H21)</f>
        <v>12</v>
      </c>
      <c r="G19" s="82"/>
      <c r="H19" s="82"/>
      <c r="I19" s="82"/>
      <c r="J19" s="82">
        <f t="shared" si="23"/>
        <v>33.333333333333336</v>
      </c>
      <c r="K19" s="82">
        <v>0</v>
      </c>
      <c r="L19" s="82">
        <v>0</v>
      </c>
      <c r="M19" s="82">
        <v>0</v>
      </c>
      <c r="N19" s="82"/>
      <c r="O19" s="82">
        <f t="shared" si="24"/>
        <v>16</v>
      </c>
      <c r="P19" s="82">
        <f t="shared" si="25"/>
        <v>24</v>
      </c>
      <c r="Q19" s="83">
        <f t="shared" si="26"/>
        <v>138.66666666666666</v>
      </c>
      <c r="R19" s="84">
        <f t="shared" si="27"/>
        <v>0.69333333333333325</v>
      </c>
      <c r="S19" s="86">
        <f t="shared" si="28"/>
        <v>160</v>
      </c>
      <c r="T19" s="82">
        <v>0</v>
      </c>
      <c r="U19" s="82">
        <f t="shared" si="29"/>
        <v>1120</v>
      </c>
      <c r="V19" s="86">
        <f t="shared" si="30"/>
        <v>40</v>
      </c>
      <c r="W19" s="82">
        <f t="shared" si="31"/>
        <v>2179.2200000000003</v>
      </c>
      <c r="X19" s="272">
        <f t="shared" si="32"/>
        <v>1560</v>
      </c>
    </row>
    <row r="20" spans="1:24" x14ac:dyDescent="0.25">
      <c r="A20" s="85" t="str">
        <f>IF('Budget - Planning Sheet'!A22=0,"",'Budget - Planning Sheet'!A22)</f>
        <v>Railyards Farmers Market</v>
      </c>
      <c r="B20" s="81">
        <f>IF('Budget - Planning Sheet'!C22=0,"",'Budget - Planning Sheet'!C22)</f>
        <v>46152</v>
      </c>
      <c r="C20" s="81">
        <f>IF('Budget - Planning Sheet'!D22=0,"",'Budget - Planning Sheet'!D22)</f>
        <v>46152</v>
      </c>
      <c r="D20" s="80">
        <f>IF('Budget - Planning Sheet'!F22=0,"",'Budget - Planning Sheet'!F22)</f>
        <v>4</v>
      </c>
      <c r="E20" s="82">
        <f>IF('Budget - Planning Sheet'!G22=0,"",'Budget - Planning Sheet'!G22)</f>
        <v>400</v>
      </c>
      <c r="F20" s="82">
        <f>IF('Budget - Planning Sheet'!H22=0,"",'Budget - Planning Sheet'!H22)</f>
        <v>25</v>
      </c>
      <c r="G20" s="82"/>
      <c r="H20" s="82"/>
      <c r="I20" s="82"/>
      <c r="J20" s="82">
        <f t="shared" si="23"/>
        <v>66.666666666666671</v>
      </c>
      <c r="K20" s="82">
        <v>0</v>
      </c>
      <c r="L20" s="82">
        <v>0</v>
      </c>
      <c r="M20" s="82">
        <v>0</v>
      </c>
      <c r="N20" s="82"/>
      <c r="O20" s="82">
        <f t="shared" si="24"/>
        <v>32</v>
      </c>
      <c r="P20" s="82">
        <f t="shared" si="25"/>
        <v>48</v>
      </c>
      <c r="Q20" s="83">
        <f t="shared" si="26"/>
        <v>276.33333333333331</v>
      </c>
      <c r="R20" s="84">
        <f t="shared" si="27"/>
        <v>0.6908333333333333</v>
      </c>
      <c r="S20" s="86">
        <f t="shared" si="28"/>
        <v>320</v>
      </c>
      <c r="T20" s="82">
        <v>0</v>
      </c>
      <c r="U20" s="82">
        <v>0</v>
      </c>
      <c r="V20" s="86">
        <f t="shared" si="30"/>
        <v>80</v>
      </c>
      <c r="W20" s="82">
        <f t="shared" si="31"/>
        <v>2259.2200000000003</v>
      </c>
      <c r="X20" s="272">
        <f t="shared" si="32"/>
        <v>1608</v>
      </c>
    </row>
    <row r="21" spans="1:24" x14ac:dyDescent="0.25">
      <c r="A21" s="85" t="str">
        <f>IF('Budget - Planning Sheet'!A23=0,"",'Budget - Planning Sheet'!A23)</f>
        <v>Garden of the Gods</v>
      </c>
      <c r="B21" s="81">
        <f>IF('Budget - Planning Sheet'!C23=0,"",'Budget - Planning Sheet'!C23)</f>
        <v>46158</v>
      </c>
      <c r="C21" s="81">
        <f>IF('Budget - Planning Sheet'!D23=0,"",'Budget - Planning Sheet'!D23)</f>
        <v>46159</v>
      </c>
      <c r="D21" s="80">
        <f>IF('Budget - Planning Sheet'!F23=0,"",'Budget - Planning Sheet'!F23)</f>
        <v>14</v>
      </c>
      <c r="E21" s="82">
        <f>IF('Budget - Planning Sheet'!G23=0,"",'Budget - Planning Sheet'!G23)</f>
        <v>2200</v>
      </c>
      <c r="F21" s="82">
        <f>IF('Budget - Planning Sheet'!H23=0,"",'Budget - Planning Sheet'!H23)</f>
        <v>660</v>
      </c>
      <c r="G21" s="82"/>
      <c r="H21" s="82"/>
      <c r="I21" s="82"/>
      <c r="J21" s="82">
        <f t="shared" si="23"/>
        <v>366.66666666666669</v>
      </c>
      <c r="K21" s="82">
        <v>0</v>
      </c>
      <c r="L21" s="82">
        <v>0</v>
      </c>
      <c r="M21" s="82">
        <v>0</v>
      </c>
      <c r="N21" s="82"/>
      <c r="O21" s="82">
        <f t="shared" si="24"/>
        <v>176</v>
      </c>
      <c r="P21" s="82">
        <f t="shared" si="25"/>
        <v>264</v>
      </c>
      <c r="Q21" s="83">
        <f t="shared" si="26"/>
        <v>997.33333333333326</v>
      </c>
      <c r="R21" s="84">
        <f t="shared" si="27"/>
        <v>0.45333333333333331</v>
      </c>
      <c r="S21" s="86">
        <f t="shared" si="28"/>
        <v>1760</v>
      </c>
      <c r="T21" s="82">
        <v>0</v>
      </c>
      <c r="U21" s="82">
        <v>0</v>
      </c>
      <c r="V21" s="86">
        <f t="shared" si="30"/>
        <v>440</v>
      </c>
      <c r="W21" s="82">
        <f t="shared" si="31"/>
        <v>2699.2200000000003</v>
      </c>
      <c r="X21" s="272">
        <f t="shared" si="32"/>
        <v>1872</v>
      </c>
    </row>
    <row r="22" spans="1:24" x14ac:dyDescent="0.25">
      <c r="A22" s="85" t="str">
        <f>IF('Budget - Planning Sheet'!A24=0,"",'Budget - Planning Sheet'!A24)</f>
        <v>Riverfest 2026</v>
      </c>
      <c r="B22" s="81">
        <f>IF('Budget - Planning Sheet'!C24=0,"",'Budget - Planning Sheet'!C24)</f>
        <v>46164</v>
      </c>
      <c r="C22" s="81">
        <f>IF('Budget - Planning Sheet'!D24=0,"",'Budget - Planning Sheet'!D24)</f>
        <v>46166</v>
      </c>
      <c r="D22" s="80">
        <f>IF('Budget - Planning Sheet'!F24=0,"",'Budget - Planning Sheet'!F24)</f>
        <v>20</v>
      </c>
      <c r="E22" s="82">
        <f>IF('Budget - Planning Sheet'!G24=0,"",'Budget - Planning Sheet'!G24)</f>
        <v>2000</v>
      </c>
      <c r="F22" s="82">
        <f>IF('Budget - Planning Sheet'!H24=0,"",'Budget - Planning Sheet'!H24)</f>
        <v>140</v>
      </c>
      <c r="G22" s="82">
        <v>140</v>
      </c>
      <c r="H22" s="82"/>
      <c r="I22" s="82"/>
      <c r="J22" s="82">
        <f t="shared" si="23"/>
        <v>333.33333333333331</v>
      </c>
      <c r="K22" s="82">
        <v>350</v>
      </c>
      <c r="L22" s="82">
        <v>50</v>
      </c>
      <c r="M22" s="82">
        <v>100</v>
      </c>
      <c r="N22" s="82"/>
      <c r="O22" s="82">
        <f t="shared" si="24"/>
        <v>160</v>
      </c>
      <c r="P22" s="82">
        <f t="shared" si="25"/>
        <v>240</v>
      </c>
      <c r="Q22" s="83">
        <f t="shared" si="26"/>
        <v>866.66666666666674</v>
      </c>
      <c r="R22" s="84">
        <f t="shared" si="27"/>
        <v>0.43333333333333335</v>
      </c>
      <c r="S22" s="86">
        <f>E22+F22+J22-K22-L22-M22-O22-P22</f>
        <v>1573.3333333333335</v>
      </c>
      <c r="T22" s="82">
        <v>0</v>
      </c>
      <c r="U22" s="82">
        <f t="shared" si="29"/>
        <v>1573.3333333333335</v>
      </c>
      <c r="V22" s="86">
        <f t="shared" si="30"/>
        <v>400</v>
      </c>
      <c r="W22" s="82">
        <f t="shared" si="31"/>
        <v>3099.2200000000003</v>
      </c>
      <c r="X22" s="272">
        <f t="shared" si="32"/>
        <v>2112</v>
      </c>
    </row>
    <row r="23" spans="1:24" x14ac:dyDescent="0.25">
      <c r="A23" s="85" t="str">
        <f>IF('Budget - Planning Sheet'!A25=0,"",'Budget - Planning Sheet'!A25)</f>
        <v>Los Ranchos Farmers Market</v>
      </c>
      <c r="B23" s="81">
        <f>IF('Budget - Planning Sheet'!C25=0,"",'Budget - Planning Sheet'!C25)</f>
        <v>46172</v>
      </c>
      <c r="C23" s="81">
        <f>IF('Budget - Planning Sheet'!D25=0,"",'Budget - Planning Sheet'!D25)</f>
        <v>46172</v>
      </c>
      <c r="D23" s="80">
        <f>IF('Budget - Planning Sheet'!F25=0,"",'Budget - Planning Sheet'!F25)</f>
        <v>3</v>
      </c>
      <c r="E23" s="82">
        <v>300</v>
      </c>
      <c r="F23" s="82">
        <f>IF('Budget - Planning Sheet'!H25=0,"",'Budget - Planning Sheet'!H25)</f>
        <v>12</v>
      </c>
      <c r="G23" s="82"/>
      <c r="H23" s="82"/>
      <c r="I23" s="82"/>
      <c r="J23" s="82">
        <f t="shared" si="23"/>
        <v>50</v>
      </c>
      <c r="K23" s="82">
        <v>0</v>
      </c>
      <c r="L23" s="82">
        <v>0</v>
      </c>
      <c r="M23" s="82">
        <v>0</v>
      </c>
      <c r="N23" s="82"/>
      <c r="O23" s="82">
        <f t="shared" si="24"/>
        <v>24</v>
      </c>
      <c r="P23" s="82">
        <f t="shared" si="25"/>
        <v>36</v>
      </c>
      <c r="Q23" s="83">
        <f t="shared" si="26"/>
        <v>214</v>
      </c>
      <c r="R23" s="84">
        <f t="shared" si="27"/>
        <v>0.71333333333333337</v>
      </c>
      <c r="S23" s="86">
        <f t="shared" si="28"/>
        <v>240</v>
      </c>
      <c r="T23" s="82">
        <v>0</v>
      </c>
      <c r="U23" s="82">
        <f t="shared" si="29"/>
        <v>1813.3333333333335</v>
      </c>
      <c r="V23" s="86">
        <f t="shared" si="30"/>
        <v>60</v>
      </c>
      <c r="W23" s="82">
        <f t="shared" si="31"/>
        <v>3159.2200000000003</v>
      </c>
      <c r="X23" s="272">
        <f t="shared" si="32"/>
        <v>2148</v>
      </c>
    </row>
    <row r="24" spans="1:24" x14ac:dyDescent="0.25">
      <c r="A24" s="85" t="str">
        <f>IF('Budget - Planning Sheet'!A26=0,"",'Budget - Planning Sheet'!A26)</f>
        <v>Railyards Farmers Market</v>
      </c>
      <c r="B24" s="81">
        <f>IF('Budget - Planning Sheet'!C26=0,"",'Budget - Planning Sheet'!C26)</f>
        <v>46173</v>
      </c>
      <c r="C24" s="81">
        <f>IF('Budget - Planning Sheet'!D26=0,"",'Budget - Planning Sheet'!D26)</f>
        <v>46173</v>
      </c>
      <c r="D24" s="80">
        <f>IF('Budget - Planning Sheet'!F26=0,"",'Budget - Planning Sheet'!F26)</f>
        <v>4</v>
      </c>
      <c r="E24" s="82">
        <v>400</v>
      </c>
      <c r="F24" s="82">
        <f>IF('Budget - Planning Sheet'!H26=0,"",'Budget - Planning Sheet'!H26)</f>
        <v>25</v>
      </c>
      <c r="G24" s="82"/>
      <c r="H24" s="82"/>
      <c r="I24" s="82"/>
      <c r="J24" s="82">
        <f t="shared" si="23"/>
        <v>66.666666666666671</v>
      </c>
      <c r="K24" s="82">
        <v>0</v>
      </c>
      <c r="L24" s="82">
        <v>0</v>
      </c>
      <c r="M24" s="82">
        <v>0</v>
      </c>
      <c r="N24" s="82"/>
      <c r="O24" s="82">
        <f t="shared" si="24"/>
        <v>32</v>
      </c>
      <c r="P24" s="82">
        <f t="shared" si="25"/>
        <v>48</v>
      </c>
      <c r="Q24" s="83">
        <f t="shared" si="26"/>
        <v>276.33333333333331</v>
      </c>
      <c r="R24" s="84">
        <f t="shared" si="27"/>
        <v>0.6908333333333333</v>
      </c>
      <c r="S24" s="86">
        <f t="shared" si="28"/>
        <v>320</v>
      </c>
      <c r="T24" s="82">
        <v>0</v>
      </c>
      <c r="U24" s="82">
        <f t="shared" si="29"/>
        <v>2133.3333333333335</v>
      </c>
      <c r="V24" s="86">
        <f t="shared" si="30"/>
        <v>80</v>
      </c>
      <c r="W24" s="82">
        <f t="shared" si="31"/>
        <v>3239.2200000000003</v>
      </c>
      <c r="X24" s="272">
        <f t="shared" si="32"/>
        <v>2196</v>
      </c>
    </row>
    <row r="25" spans="1:24" x14ac:dyDescent="0.25">
      <c r="A25" s="85" t="str">
        <f>IF('Budget - Planning Sheet'!A27=0,"",'Budget - Planning Sheet'!A27)</f>
        <v>Los Ranchos Farmers Market</v>
      </c>
      <c r="B25" s="77">
        <f>IF('Budget - Planning Sheet'!C27=0,"",'Budget - Planning Sheet'!C27)</f>
        <v>46179</v>
      </c>
      <c r="C25" s="77">
        <f>IF('Budget - Planning Sheet'!D27=0,"",'Budget - Planning Sheet'!D27)</f>
        <v>46179</v>
      </c>
      <c r="D25" s="76" t="str">
        <f>IF('Budget - Planning Sheet'!F27=0,"",'Budget - Planning Sheet'!F27)</f>
        <v/>
      </c>
      <c r="E25" s="78">
        <f>IF('Budget - Planning Sheet'!G27=0,"",'Budget - Planning Sheet'!G27)</f>
        <v>200</v>
      </c>
      <c r="F25" s="78">
        <f>IF('Budget - Planning Sheet'!H27=0,"",'Budget - Planning Sheet'!H27)</f>
        <v>12</v>
      </c>
      <c r="G25" s="78"/>
      <c r="H25" s="78"/>
      <c r="I25" s="78"/>
      <c r="J25" s="78">
        <f t="shared" si="23"/>
        <v>33.333333333333336</v>
      </c>
      <c r="K25" s="78">
        <v>0</v>
      </c>
      <c r="L25" s="78">
        <v>0</v>
      </c>
      <c r="M25" s="78">
        <v>0</v>
      </c>
      <c r="N25" s="78"/>
      <c r="O25" s="78">
        <f t="shared" si="24"/>
        <v>16</v>
      </c>
      <c r="P25" s="78">
        <f t="shared" si="25"/>
        <v>24</v>
      </c>
      <c r="Q25" s="231">
        <f t="shared" si="26"/>
        <v>138.66666666666666</v>
      </c>
      <c r="R25" s="282">
        <f t="shared" si="27"/>
        <v>0.69333333333333325</v>
      </c>
      <c r="S25" s="99">
        <f t="shared" si="28"/>
        <v>160</v>
      </c>
      <c r="T25" s="78">
        <v>0</v>
      </c>
      <c r="U25" s="78">
        <f>U27+S25-T25</f>
        <v>2733.3333333333335</v>
      </c>
      <c r="V25" s="99">
        <f t="shared" si="30"/>
        <v>40</v>
      </c>
      <c r="W25" s="78">
        <f>V25+W27</f>
        <v>3389.2200000000003</v>
      </c>
      <c r="X25" s="274">
        <f>X27+P25</f>
        <v>2286</v>
      </c>
    </row>
    <row r="26" spans="1:24" x14ac:dyDescent="0.25">
      <c r="A26" s="85" t="str">
        <f>IF('Budget - Planning Sheet'!A28=0,"",'Budget - Planning Sheet'!A28)</f>
        <v>Railyards Farmers Market</v>
      </c>
      <c r="B26" s="77">
        <f>IF('Budget - Planning Sheet'!C28=0,"",'Budget - Planning Sheet'!C28)</f>
        <v>46180</v>
      </c>
      <c r="C26" s="77">
        <f>IF('Budget - Planning Sheet'!D28=0,"",'Budget - Planning Sheet'!D28)</f>
        <v>46180</v>
      </c>
      <c r="D26" s="76" t="str">
        <f>IF('Budget - Planning Sheet'!F28=0,"",'Budget - Planning Sheet'!F28)</f>
        <v/>
      </c>
      <c r="E26" s="78">
        <f>IF('Budget - Planning Sheet'!G28=0,"",'Budget - Planning Sheet'!G28)</f>
        <v>300</v>
      </c>
      <c r="F26" s="78">
        <f>IF('Budget - Planning Sheet'!H28=0,"",'Budget - Planning Sheet'!H28)</f>
        <v>25</v>
      </c>
      <c r="G26" s="78"/>
      <c r="H26" s="78"/>
      <c r="I26" s="78"/>
      <c r="J26" s="78">
        <f t="shared" si="23"/>
        <v>50</v>
      </c>
      <c r="K26" s="78">
        <v>0</v>
      </c>
      <c r="L26" s="78">
        <v>0</v>
      </c>
      <c r="M26" s="78">
        <v>0</v>
      </c>
      <c r="N26" s="78"/>
      <c r="O26" s="78">
        <f t="shared" si="24"/>
        <v>24</v>
      </c>
      <c r="P26" s="78">
        <f t="shared" si="25"/>
        <v>36</v>
      </c>
      <c r="Q26" s="231">
        <f t="shared" si="26"/>
        <v>201</v>
      </c>
      <c r="R26" s="282">
        <f t="shared" si="27"/>
        <v>0.67</v>
      </c>
      <c r="S26" s="99">
        <f t="shared" si="28"/>
        <v>240</v>
      </c>
      <c r="T26" s="78">
        <v>0</v>
      </c>
      <c r="U26" s="78">
        <f t="shared" si="29"/>
        <v>2973.3333333333335</v>
      </c>
      <c r="V26" s="99">
        <f t="shared" si="30"/>
        <v>60</v>
      </c>
      <c r="W26" s="78">
        <f t="shared" si="31"/>
        <v>3449.2200000000003</v>
      </c>
      <c r="X26" s="274">
        <f t="shared" si="32"/>
        <v>2322</v>
      </c>
    </row>
    <row r="27" spans="1:24" x14ac:dyDescent="0.25">
      <c r="A27" s="117" t="str">
        <f>IF('Budget - Planning Sheet'!A29=0,"",'Budget - Planning Sheet'!A29)</f>
        <v>Santa Fe Spring Festival</v>
      </c>
      <c r="B27" s="77">
        <f>IF('Budget - Planning Sheet'!C29=0,"",'Budget - Planning Sheet'!C29)</f>
        <v>46186</v>
      </c>
      <c r="C27" s="77">
        <f>IF('Budget - Planning Sheet'!D29=0,"",'Budget - Planning Sheet'!D29)</f>
        <v>46187</v>
      </c>
      <c r="D27" s="76" t="str">
        <f>IF('Budget - Planning Sheet'!F29=0,"",'Budget - Planning Sheet'!F29)</f>
        <v/>
      </c>
      <c r="E27" s="78">
        <f>IF('Budget - Planning Sheet'!G29=0,"",'Budget - Planning Sheet'!G29)</f>
        <v>550</v>
      </c>
      <c r="F27" s="78">
        <f>IF('Budget - Planning Sheet'!H29=0,"",'Budget - Planning Sheet'!H29)</f>
        <v>100</v>
      </c>
      <c r="G27" s="78"/>
      <c r="H27" s="78"/>
      <c r="I27" s="78"/>
      <c r="J27" s="78">
        <f>IF(E27=0,0,E27/6)</f>
        <v>91.666666666666671</v>
      </c>
      <c r="K27" s="78">
        <v>0</v>
      </c>
      <c r="L27" s="78">
        <v>0</v>
      </c>
      <c r="M27" s="78">
        <v>0</v>
      </c>
      <c r="N27" s="78"/>
      <c r="O27" s="78">
        <f>E27*0.08</f>
        <v>44</v>
      </c>
      <c r="P27" s="78">
        <f>E27*0.12</f>
        <v>66</v>
      </c>
      <c r="Q27" s="231">
        <f>E27-F27-J27-K27-L27-M27-N27-O27</f>
        <v>314.33333333333331</v>
      </c>
      <c r="R27" s="282">
        <f>Q27/E27</f>
        <v>0.57151515151515153</v>
      </c>
      <c r="S27" s="99">
        <f>E27-K27-L27-M27-O27-P27</f>
        <v>440</v>
      </c>
      <c r="T27" s="78">
        <v>0</v>
      </c>
      <c r="U27" s="78">
        <f>U24+S27-T27</f>
        <v>2573.3333333333335</v>
      </c>
      <c r="V27" s="99">
        <f>O27+P27</f>
        <v>110</v>
      </c>
      <c r="W27" s="78">
        <f>V27+W24</f>
        <v>3349.2200000000003</v>
      </c>
      <c r="X27" s="274">
        <f>X24+P27</f>
        <v>2262</v>
      </c>
    </row>
    <row r="28" spans="1:24" x14ac:dyDescent="0.25">
      <c r="A28" s="85" t="e">
        <f>IF('Budget - Planning Sheet'!#REF!=0,"",'Budget - Planning Sheet'!#REF!)</f>
        <v>#REF!</v>
      </c>
      <c r="B28" s="77" t="e">
        <f>IF('Budget - Planning Sheet'!#REF!=0,"",'Budget - Planning Sheet'!#REF!)</f>
        <v>#REF!</v>
      </c>
      <c r="C28" s="77" t="e">
        <f>IF('Budget - Planning Sheet'!#REF!=0,"",'Budget - Planning Sheet'!#REF!)</f>
        <v>#REF!</v>
      </c>
      <c r="D28" s="76" t="e">
        <f>IF('Budget - Planning Sheet'!#REF!=0,"",'Budget - Planning Sheet'!#REF!)</f>
        <v>#REF!</v>
      </c>
      <c r="E28" s="78">
        <v>0</v>
      </c>
      <c r="F28" s="78">
        <v>0</v>
      </c>
      <c r="G28" s="78"/>
      <c r="H28" s="78"/>
      <c r="I28" s="78"/>
      <c r="J28" s="78">
        <f t="shared" si="23"/>
        <v>0</v>
      </c>
      <c r="K28" s="78">
        <v>0</v>
      </c>
      <c r="L28" s="78">
        <v>0</v>
      </c>
      <c r="M28" s="78">
        <v>0</v>
      </c>
      <c r="N28" s="78"/>
      <c r="O28" s="78">
        <f t="shared" si="24"/>
        <v>0</v>
      </c>
      <c r="P28" s="78">
        <f t="shared" si="25"/>
        <v>0</v>
      </c>
      <c r="Q28" s="231">
        <f t="shared" si="26"/>
        <v>0</v>
      </c>
      <c r="R28" s="282" t="e">
        <f t="shared" si="27"/>
        <v>#DIV/0!</v>
      </c>
      <c r="S28" s="99">
        <f t="shared" si="28"/>
        <v>0</v>
      </c>
      <c r="T28" s="78">
        <v>0</v>
      </c>
      <c r="U28" s="78" t="e">
        <f>#REF!+S28-T28</f>
        <v>#REF!</v>
      </c>
      <c r="V28" s="99">
        <f t="shared" si="30"/>
        <v>0</v>
      </c>
      <c r="W28" s="78" t="e">
        <f>V28+#REF!</f>
        <v>#REF!</v>
      </c>
      <c r="X28" s="274" t="e">
        <f>#REF!+P28</f>
        <v>#REF!</v>
      </c>
    </row>
    <row r="29" spans="1:24" x14ac:dyDescent="0.25">
      <c r="A29" s="85" t="e">
        <f>IF('Budget - Planning Sheet'!#REF!=0,"",'Budget - Planning Sheet'!#REF!)</f>
        <v>#REF!</v>
      </c>
      <c r="B29" s="77" t="e">
        <f>IF('Budget - Planning Sheet'!#REF!=0,"",'Budget - Planning Sheet'!#REF!)</f>
        <v>#REF!</v>
      </c>
      <c r="C29" s="77" t="e">
        <f>IF('Budget - Planning Sheet'!#REF!=0,"",'Budget - Planning Sheet'!#REF!)</f>
        <v>#REF!</v>
      </c>
      <c r="D29" s="76" t="e">
        <f>IF('Budget - Planning Sheet'!#REF!=0,"",'Budget - Planning Sheet'!#REF!)</f>
        <v>#REF!</v>
      </c>
      <c r="E29" s="78">
        <v>0</v>
      </c>
      <c r="F29" s="78">
        <v>0</v>
      </c>
      <c r="G29" s="78"/>
      <c r="H29" s="78"/>
      <c r="I29" s="78"/>
      <c r="J29" s="78">
        <f t="shared" si="23"/>
        <v>0</v>
      </c>
      <c r="K29" s="78">
        <v>0</v>
      </c>
      <c r="L29" s="78">
        <v>0</v>
      </c>
      <c r="M29" s="78">
        <v>0</v>
      </c>
      <c r="N29" s="78"/>
      <c r="O29" s="78">
        <f t="shared" si="24"/>
        <v>0</v>
      </c>
      <c r="P29" s="78">
        <f t="shared" si="25"/>
        <v>0</v>
      </c>
      <c r="Q29" s="231">
        <f t="shared" si="26"/>
        <v>0</v>
      </c>
      <c r="R29" s="282" t="e">
        <f t="shared" si="27"/>
        <v>#DIV/0!</v>
      </c>
      <c r="S29" s="99">
        <f t="shared" si="28"/>
        <v>0</v>
      </c>
      <c r="T29" s="78">
        <v>0</v>
      </c>
      <c r="U29" s="78" t="e">
        <f t="shared" si="29"/>
        <v>#REF!</v>
      </c>
      <c r="V29" s="99">
        <f t="shared" si="30"/>
        <v>0</v>
      </c>
      <c r="W29" s="78" t="e">
        <f t="shared" si="31"/>
        <v>#REF!</v>
      </c>
      <c r="X29" s="274" t="e">
        <f t="shared" si="32"/>
        <v>#REF!</v>
      </c>
    </row>
    <row r="30" spans="1:24" x14ac:dyDescent="0.25">
      <c r="A30" s="85" t="str">
        <f>IF('Budget - Planning Sheet'!A32=0,"",'Budget - Planning Sheet'!A32)</f>
        <v>Cedar Crest Farmers Market</v>
      </c>
      <c r="B30" s="77">
        <f>IF('Budget - Planning Sheet'!C32=0,"",'Budget - Planning Sheet'!C32)</f>
        <v>46197</v>
      </c>
      <c r="C30" s="77">
        <f>IF('Budget - Planning Sheet'!D32=0,"",'Budget - Planning Sheet'!D32)</f>
        <v>46197</v>
      </c>
      <c r="D30" s="76" t="str">
        <f>IF('Budget - Planning Sheet'!F32=0,"",'Budget - Planning Sheet'!F32)</f>
        <v/>
      </c>
      <c r="E30" s="78">
        <f>IF('Budget - Planning Sheet'!G32=0,"",'Budget - Planning Sheet'!G32)</f>
        <v>150</v>
      </c>
      <c r="F30" s="78">
        <f>IF('Budget - Planning Sheet'!H32=0,"",'Budget - Planning Sheet'!H32)</f>
        <v>10</v>
      </c>
      <c r="G30" s="78"/>
      <c r="H30" s="78"/>
      <c r="I30" s="78"/>
      <c r="J30" s="78">
        <f t="shared" si="23"/>
        <v>25</v>
      </c>
      <c r="K30" s="78">
        <v>0</v>
      </c>
      <c r="L30" s="78">
        <v>0</v>
      </c>
      <c r="M30" s="78">
        <v>0</v>
      </c>
      <c r="N30" s="78"/>
      <c r="O30" s="78">
        <f t="shared" si="24"/>
        <v>12</v>
      </c>
      <c r="P30" s="78">
        <f t="shared" si="25"/>
        <v>18</v>
      </c>
      <c r="Q30" s="231">
        <f t="shared" si="26"/>
        <v>103</v>
      </c>
      <c r="R30" s="282">
        <f t="shared" si="27"/>
        <v>0.68666666666666665</v>
      </c>
      <c r="S30" s="99">
        <f t="shared" si="28"/>
        <v>120</v>
      </c>
      <c r="T30" s="78">
        <v>0</v>
      </c>
      <c r="U30" s="78" t="e">
        <f>U32+S30-T30</f>
        <v>#REF!</v>
      </c>
      <c r="V30" s="99">
        <f t="shared" si="30"/>
        <v>30</v>
      </c>
      <c r="W30" s="78" t="e">
        <f>V30+W32</f>
        <v>#REF!</v>
      </c>
      <c r="X30" s="274" t="e">
        <f>X32+P30</f>
        <v>#REF!</v>
      </c>
    </row>
    <row r="31" spans="1:24" x14ac:dyDescent="0.25">
      <c r="A31" s="85" t="str">
        <f>IF('Budget - Planning Sheet'!A34=0,"",'Budget - Planning Sheet'!A34)</f>
        <v>Railyards Farmers Market</v>
      </c>
      <c r="B31" s="77">
        <f>IF('Budget - Planning Sheet'!C34=0,"",'Budget - Planning Sheet'!C34)</f>
        <v>46201</v>
      </c>
      <c r="C31" s="77">
        <f>IF('Budget - Planning Sheet'!D34=0,"",'Budget - Planning Sheet'!D34)</f>
        <v>46201</v>
      </c>
      <c r="D31" s="76" t="str">
        <f>IF('Budget - Planning Sheet'!F34=0,"",'Budget - Planning Sheet'!F34)</f>
        <v/>
      </c>
      <c r="E31" s="78">
        <f>IF('Budget - Planning Sheet'!G34=0,"",'Budget - Planning Sheet'!G34)</f>
        <v>350</v>
      </c>
      <c r="F31" s="78">
        <f>IF('Budget - Planning Sheet'!H34=0,"",'Budget - Planning Sheet'!H34)</f>
        <v>25</v>
      </c>
      <c r="G31" s="78"/>
      <c r="H31" s="78"/>
      <c r="I31" s="78"/>
      <c r="J31" s="78">
        <f t="shared" si="23"/>
        <v>58.333333333333336</v>
      </c>
      <c r="K31" s="78">
        <v>0</v>
      </c>
      <c r="L31" s="78">
        <v>0</v>
      </c>
      <c r="M31" s="78">
        <v>0</v>
      </c>
      <c r="N31" s="78"/>
      <c r="O31" s="78">
        <f t="shared" si="24"/>
        <v>28</v>
      </c>
      <c r="P31" s="78">
        <f t="shared" si="25"/>
        <v>42</v>
      </c>
      <c r="Q31" s="231">
        <f t="shared" si="26"/>
        <v>238.66666666666669</v>
      </c>
      <c r="R31" s="282">
        <f t="shared" si="27"/>
        <v>0.68190476190476201</v>
      </c>
      <c r="S31" s="99">
        <f t="shared" si="28"/>
        <v>280</v>
      </c>
      <c r="T31" s="78">
        <v>0</v>
      </c>
      <c r="U31" s="78" t="e">
        <f t="shared" si="29"/>
        <v>#REF!</v>
      </c>
      <c r="V31" s="99">
        <f t="shared" si="30"/>
        <v>70</v>
      </c>
      <c r="W31" s="78" t="e">
        <f t="shared" si="31"/>
        <v>#REF!</v>
      </c>
      <c r="X31" s="274" t="e">
        <f t="shared" si="32"/>
        <v>#REF!</v>
      </c>
    </row>
    <row r="32" spans="1:24" x14ac:dyDescent="0.25">
      <c r="A32" s="85" t="str">
        <f>IF('Budget - Planning Sheet'!A35=0,"",'Budget - Planning Sheet'!A35)</f>
        <v>Santa Fe Wine Festival</v>
      </c>
      <c r="B32" s="81">
        <f>IF('Budget - Planning Sheet'!C35=0,"",'Budget - Planning Sheet'!C35)</f>
        <v>46207</v>
      </c>
      <c r="C32" s="81">
        <f>IF('Budget - Planning Sheet'!D35=0,"",'Budget - Planning Sheet'!D35)</f>
        <v>46208</v>
      </c>
      <c r="D32" s="80">
        <f>IF('Budget - Planning Sheet'!F35=0,"",'Budget - Planning Sheet'!F35)</f>
        <v>12</v>
      </c>
      <c r="E32" s="82">
        <f>IF('Budget - Planning Sheet'!G35=0,"",'Budget - Planning Sheet'!G35)</f>
        <v>900</v>
      </c>
      <c r="F32" s="82">
        <f>IF('Budget - Planning Sheet'!H35=0,"",'Budget - Planning Sheet'!H35)</f>
        <v>250</v>
      </c>
      <c r="G32" s="82"/>
      <c r="H32" s="82"/>
      <c r="I32" s="82"/>
      <c r="J32" s="82">
        <f>IF(E32=0,0,E32/6)</f>
        <v>150</v>
      </c>
      <c r="K32" s="82">
        <v>0</v>
      </c>
      <c r="L32" s="82">
        <v>0</v>
      </c>
      <c r="M32" s="82">
        <v>0</v>
      </c>
      <c r="N32" s="82"/>
      <c r="O32" s="82">
        <f>E32*0.08</f>
        <v>72</v>
      </c>
      <c r="P32" s="82">
        <f>E32*0.12</f>
        <v>108</v>
      </c>
      <c r="Q32" s="83">
        <f>E32-F32-J32-K32-L32-M32-N32-O32</f>
        <v>428</v>
      </c>
      <c r="R32" s="84">
        <f>Q32/E32</f>
        <v>0.47555555555555556</v>
      </c>
      <c r="S32" s="86">
        <f>E32-K32-L32-M32-O32-P32</f>
        <v>720</v>
      </c>
      <c r="T32" s="82">
        <v>0</v>
      </c>
      <c r="U32" s="82" t="e">
        <f>U29+S32-T32</f>
        <v>#REF!</v>
      </c>
      <c r="V32" s="86">
        <f>O32+P32</f>
        <v>180</v>
      </c>
      <c r="W32" s="82" t="e">
        <f>V32+W29</f>
        <v>#REF!</v>
      </c>
      <c r="X32" s="272" t="e">
        <f>X29+P32</f>
        <v>#REF!</v>
      </c>
    </row>
    <row r="33" spans="1:24" x14ac:dyDescent="0.25">
      <c r="A33" s="85" t="str">
        <f>IF('Budget - Planning Sheet'!A37=0,"",'Budget - Planning Sheet'!A37)</f>
        <v>Los Ranchos Farmers Market</v>
      </c>
      <c r="B33" s="81">
        <f>IF('Budget - Planning Sheet'!C37=0,"",'Budget - Planning Sheet'!C37)</f>
        <v>46214</v>
      </c>
      <c r="C33" s="81">
        <f>IF('Budget - Planning Sheet'!D37=0,"",'Budget - Planning Sheet'!D37)</f>
        <v>46214</v>
      </c>
      <c r="D33" s="80">
        <f>IF('Budget - Planning Sheet'!F37=0,"",'Budget - Planning Sheet'!F37)</f>
        <v>3</v>
      </c>
      <c r="E33" s="82">
        <f>IF('Budget - Planning Sheet'!G37=0,"",'Budget - Planning Sheet'!G37)</f>
        <v>150</v>
      </c>
      <c r="F33" s="82">
        <f>IF('Budget - Planning Sheet'!H37=0,"",'Budget - Planning Sheet'!H37)</f>
        <v>12</v>
      </c>
      <c r="G33" s="82"/>
      <c r="H33" s="82"/>
      <c r="I33" s="82"/>
      <c r="J33" s="82">
        <f t="shared" si="23"/>
        <v>25</v>
      </c>
      <c r="K33" s="82">
        <v>0</v>
      </c>
      <c r="L33" s="82">
        <v>0</v>
      </c>
      <c r="M33" s="82">
        <v>0</v>
      </c>
      <c r="N33" s="82"/>
      <c r="O33" s="82">
        <f t="shared" si="24"/>
        <v>12</v>
      </c>
      <c r="P33" s="82">
        <f t="shared" si="25"/>
        <v>18</v>
      </c>
      <c r="Q33" s="83">
        <f t="shared" si="26"/>
        <v>101</v>
      </c>
      <c r="R33" s="84">
        <f t="shared" si="27"/>
        <v>0.67333333333333334</v>
      </c>
      <c r="S33" s="86">
        <f t="shared" si="28"/>
        <v>120</v>
      </c>
      <c r="T33" s="82">
        <v>0</v>
      </c>
      <c r="U33" s="82" t="e">
        <f>U31+S33-T33</f>
        <v>#REF!</v>
      </c>
      <c r="V33" s="86">
        <f t="shared" si="30"/>
        <v>30</v>
      </c>
      <c r="W33" s="82" t="e">
        <f>V33+W31</f>
        <v>#REF!</v>
      </c>
      <c r="X33" s="272" t="e">
        <f>X31+P33</f>
        <v>#REF!</v>
      </c>
    </row>
    <row r="34" spans="1:24" x14ac:dyDescent="0.25">
      <c r="A34" s="85" t="str">
        <f>IF('Budget - Planning Sheet'!A38=0,"",'Budget - Planning Sheet'!A38)</f>
        <v>Railyards Farmers Market</v>
      </c>
      <c r="B34" s="81">
        <f>IF('Budget - Planning Sheet'!C38=0,"",'Budget - Planning Sheet'!C38)</f>
        <v>46215</v>
      </c>
      <c r="C34" s="81">
        <f>IF('Budget - Planning Sheet'!D38=0,"",'Budget - Planning Sheet'!D38)</f>
        <v>46215</v>
      </c>
      <c r="D34" s="80">
        <f>IF('Budget - Planning Sheet'!F38=0,"",'Budget - Planning Sheet'!F38)</f>
        <v>4</v>
      </c>
      <c r="E34" s="82">
        <f>IF('Budget - Planning Sheet'!G38=0,"",'Budget - Planning Sheet'!G38)</f>
        <v>350</v>
      </c>
      <c r="F34" s="82">
        <f>IF('Budget - Planning Sheet'!H38=0,"",'Budget - Planning Sheet'!H38)</f>
        <v>25</v>
      </c>
      <c r="G34" s="82"/>
      <c r="H34" s="82"/>
      <c r="I34" s="82"/>
      <c r="J34" s="82">
        <f t="shared" si="23"/>
        <v>58.333333333333336</v>
      </c>
      <c r="K34" s="82">
        <v>0</v>
      </c>
      <c r="L34" s="82">
        <v>0</v>
      </c>
      <c r="M34" s="82">
        <v>0</v>
      </c>
      <c r="N34" s="82"/>
      <c r="O34" s="82">
        <f t="shared" si="24"/>
        <v>28</v>
      </c>
      <c r="P34" s="82">
        <f t="shared" si="25"/>
        <v>42</v>
      </c>
      <c r="Q34" s="83">
        <f t="shared" si="26"/>
        <v>238.66666666666669</v>
      </c>
      <c r="R34" s="84">
        <f t="shared" si="27"/>
        <v>0.68190476190476201</v>
      </c>
      <c r="S34" s="86">
        <f t="shared" si="28"/>
        <v>280</v>
      </c>
      <c r="T34" s="82">
        <v>0</v>
      </c>
      <c r="U34" s="82" t="e">
        <f t="shared" si="29"/>
        <v>#REF!</v>
      </c>
      <c r="V34" s="86">
        <f t="shared" si="30"/>
        <v>70</v>
      </c>
      <c r="W34" s="82" t="e">
        <f t="shared" si="31"/>
        <v>#REF!</v>
      </c>
      <c r="X34" s="272" t="e">
        <f t="shared" si="32"/>
        <v>#REF!</v>
      </c>
    </row>
    <row r="35" spans="1:24" x14ac:dyDescent="0.25">
      <c r="A35" s="85" t="str">
        <f>IF('Budget - Planning Sheet'!A41=0,"",'Budget - Planning Sheet'!A41)</f>
        <v>Railyards Farmers Market</v>
      </c>
      <c r="B35" s="81">
        <f>IF('Budget - Planning Sheet'!C41=0,"",'Budget - Planning Sheet'!C41)</f>
        <v>46223</v>
      </c>
      <c r="C35" s="81">
        <f>IF('Budget - Planning Sheet'!D41=0,"",'Budget - Planning Sheet'!D41)</f>
        <v>46223</v>
      </c>
      <c r="D35" s="80">
        <f>IF('Budget - Planning Sheet'!F41=0,"",'Budget - Planning Sheet'!F41)</f>
        <v>4</v>
      </c>
      <c r="E35" s="82">
        <f>IF('Budget - Planning Sheet'!G41=0,"",'Budget - Planning Sheet'!G41)</f>
        <v>350</v>
      </c>
      <c r="F35" s="82">
        <f>IF('Budget - Planning Sheet'!H41=0,"",'Budget - Planning Sheet'!H41)</f>
        <v>25</v>
      </c>
      <c r="G35" s="82"/>
      <c r="H35" s="82"/>
      <c r="I35" s="82"/>
      <c r="J35" s="82">
        <f t="shared" si="23"/>
        <v>58.333333333333336</v>
      </c>
      <c r="K35" s="82">
        <v>0</v>
      </c>
      <c r="L35" s="82">
        <v>0</v>
      </c>
      <c r="M35" s="82">
        <v>0</v>
      </c>
      <c r="N35" s="82"/>
      <c r="O35" s="82">
        <f t="shared" si="24"/>
        <v>28</v>
      </c>
      <c r="P35" s="82">
        <f t="shared" si="25"/>
        <v>42</v>
      </c>
      <c r="Q35" s="83">
        <f t="shared" si="26"/>
        <v>238.66666666666669</v>
      </c>
      <c r="R35" s="84">
        <f t="shared" si="27"/>
        <v>0.68190476190476201</v>
      </c>
      <c r="S35" s="86">
        <f t="shared" si="28"/>
        <v>280</v>
      </c>
      <c r="T35" s="82">
        <v>0</v>
      </c>
      <c r="U35" s="82" t="e">
        <f t="shared" si="29"/>
        <v>#REF!</v>
      </c>
      <c r="V35" s="86">
        <f t="shared" si="30"/>
        <v>70</v>
      </c>
      <c r="W35" s="82" t="e">
        <f t="shared" si="31"/>
        <v>#REF!</v>
      </c>
      <c r="X35" s="272" t="e">
        <f t="shared" si="32"/>
        <v>#REF!</v>
      </c>
    </row>
    <row r="36" spans="1:24" x14ac:dyDescent="0.25">
      <c r="A36" s="85" t="str">
        <f>IF('Budget - Planning Sheet'!A42=0,"",'Budget - Planning Sheet'!A42)</f>
        <v>Cheeseman Park</v>
      </c>
      <c r="B36" s="81">
        <f>IF('Budget - Planning Sheet'!C42=0,"",'Budget - Planning Sheet'!C42)</f>
        <v>46228</v>
      </c>
      <c r="C36" s="81">
        <f>IF('Budget - Planning Sheet'!D42=0,"",'Budget - Planning Sheet'!D42)</f>
        <v>46229</v>
      </c>
      <c r="D36" s="80">
        <f>IF('Budget - Planning Sheet'!F42=0,"",'Budget - Planning Sheet'!F42)</f>
        <v>16</v>
      </c>
      <c r="E36" s="82">
        <f>IF('Budget - Planning Sheet'!G42=0,"",'Budget - Planning Sheet'!G42)</f>
        <v>2200</v>
      </c>
      <c r="F36" s="82">
        <f>IF('Budget - Planning Sheet'!H42=0,"",'Budget - Planning Sheet'!H42)</f>
        <v>605</v>
      </c>
      <c r="G36" s="82"/>
      <c r="H36" s="82"/>
      <c r="I36" s="82"/>
      <c r="J36" s="82">
        <f t="shared" si="23"/>
        <v>366.66666666666669</v>
      </c>
      <c r="K36" s="82">
        <v>0</v>
      </c>
      <c r="L36" s="82">
        <v>0</v>
      </c>
      <c r="M36" s="82">
        <v>0</v>
      </c>
      <c r="N36" s="82"/>
      <c r="O36" s="82">
        <f t="shared" si="24"/>
        <v>176</v>
      </c>
      <c r="P36" s="82">
        <f t="shared" si="25"/>
        <v>264</v>
      </c>
      <c r="Q36" s="83">
        <f t="shared" si="26"/>
        <v>1052.3333333333333</v>
      </c>
      <c r="R36" s="84">
        <f t="shared" si="27"/>
        <v>0.47833333333333328</v>
      </c>
      <c r="S36" s="86">
        <f t="shared" si="28"/>
        <v>1760</v>
      </c>
      <c r="T36" s="82">
        <v>0</v>
      </c>
      <c r="U36" s="82" t="e">
        <f t="shared" si="29"/>
        <v>#REF!</v>
      </c>
      <c r="V36" s="86">
        <f t="shared" si="30"/>
        <v>440</v>
      </c>
      <c r="W36" s="82" t="e">
        <f t="shared" si="31"/>
        <v>#REF!</v>
      </c>
      <c r="X36" s="272" t="e">
        <f t="shared" si="32"/>
        <v>#REF!</v>
      </c>
    </row>
    <row r="37" spans="1:24" x14ac:dyDescent="0.25">
      <c r="A37" s="85" t="str">
        <f>IF('Budget - Planning Sheet'!A47=0,"",'Budget - Planning Sheet'!A47)</f>
        <v>Los Ranchos Farmers Market</v>
      </c>
      <c r="B37" s="77">
        <f>IF('Budget - Planning Sheet'!C47=0,"",'Budget - Planning Sheet'!C47)</f>
        <v>46249</v>
      </c>
      <c r="C37" s="77">
        <f>IF('Budget - Planning Sheet'!D47=0,"",'Budget - Planning Sheet'!D47)</f>
        <v>46249</v>
      </c>
      <c r="D37" s="76" t="str">
        <f>IF('Budget - Planning Sheet'!F47=0,"",'Budget - Planning Sheet'!F47)</f>
        <v/>
      </c>
      <c r="E37" s="78">
        <f>IF('Budget - Planning Sheet'!G47=0,"",'Budget - Planning Sheet'!G47)</f>
        <v>150</v>
      </c>
      <c r="F37" s="78">
        <f>IF('Budget - Planning Sheet'!H47=0,"",'Budget - Planning Sheet'!H47)</f>
        <v>12</v>
      </c>
      <c r="G37" s="78"/>
      <c r="H37" s="78"/>
      <c r="I37" s="78"/>
      <c r="J37" s="78">
        <f t="shared" si="23"/>
        <v>25</v>
      </c>
      <c r="K37" s="78">
        <v>0</v>
      </c>
      <c r="L37" s="78">
        <v>0</v>
      </c>
      <c r="M37" s="78">
        <v>0</v>
      </c>
      <c r="N37" s="78"/>
      <c r="O37" s="78">
        <f t="shared" si="24"/>
        <v>12</v>
      </c>
      <c r="P37" s="78">
        <f t="shared" si="25"/>
        <v>18</v>
      </c>
      <c r="Q37" s="231">
        <f t="shared" si="26"/>
        <v>101</v>
      </c>
      <c r="R37" s="282">
        <f t="shared" si="27"/>
        <v>0.67333333333333334</v>
      </c>
      <c r="S37" s="99">
        <f t="shared" si="28"/>
        <v>120</v>
      </c>
      <c r="T37" s="78">
        <v>0</v>
      </c>
      <c r="U37" s="78" t="e">
        <f t="shared" si="29"/>
        <v>#REF!</v>
      </c>
      <c r="V37" s="99">
        <f t="shared" si="30"/>
        <v>30</v>
      </c>
      <c r="W37" s="78" t="e">
        <f t="shared" si="31"/>
        <v>#REF!</v>
      </c>
      <c r="X37" s="274" t="e">
        <f t="shared" si="32"/>
        <v>#REF!</v>
      </c>
    </row>
    <row r="38" spans="1:24" x14ac:dyDescent="0.25">
      <c r="A38" s="85" t="str">
        <f>IF('Budget - Planning Sheet'!A48=0,"",'Budget - Planning Sheet'!A48)</f>
        <v>Railyards Farmers Market</v>
      </c>
      <c r="B38" s="77">
        <f>IF('Budget - Planning Sheet'!C48=0,"",'Budget - Planning Sheet'!C48)</f>
        <v>46250</v>
      </c>
      <c r="C38" s="77">
        <f>IF('Budget - Planning Sheet'!D48=0,"",'Budget - Planning Sheet'!D48)</f>
        <v>46250</v>
      </c>
      <c r="D38" s="76" t="str">
        <f>IF('Budget - Planning Sheet'!F48=0,"",'Budget - Planning Sheet'!F48)</f>
        <v/>
      </c>
      <c r="E38" s="78">
        <f>IF('Budget - Planning Sheet'!G48=0,"",'Budget - Planning Sheet'!G48)</f>
        <v>350</v>
      </c>
      <c r="F38" s="78">
        <f>IF('Budget - Planning Sheet'!H48=0,"",'Budget - Planning Sheet'!H48)</f>
        <v>25</v>
      </c>
      <c r="G38" s="78"/>
      <c r="H38" s="78"/>
      <c r="I38" s="78"/>
      <c r="J38" s="78">
        <f t="shared" si="23"/>
        <v>58.333333333333336</v>
      </c>
      <c r="K38" s="78">
        <v>0</v>
      </c>
      <c r="L38" s="78">
        <v>0</v>
      </c>
      <c r="M38" s="78">
        <v>0</v>
      </c>
      <c r="N38" s="78"/>
      <c r="O38" s="78">
        <f t="shared" si="24"/>
        <v>28</v>
      </c>
      <c r="P38" s="78">
        <f t="shared" si="25"/>
        <v>42</v>
      </c>
      <c r="Q38" s="231">
        <f t="shared" si="26"/>
        <v>238.66666666666669</v>
      </c>
      <c r="R38" s="282">
        <f t="shared" si="27"/>
        <v>0.68190476190476201</v>
      </c>
      <c r="S38" s="99">
        <f t="shared" si="28"/>
        <v>280</v>
      </c>
      <c r="T38" s="78">
        <v>0</v>
      </c>
      <c r="U38" s="78" t="e">
        <f t="shared" si="29"/>
        <v>#REF!</v>
      </c>
      <c r="V38" s="99">
        <f t="shared" si="30"/>
        <v>70</v>
      </c>
      <c r="W38" s="78" t="e">
        <f t="shared" si="31"/>
        <v>#REF!</v>
      </c>
      <c r="X38" s="274" t="e">
        <f t="shared" si="32"/>
        <v>#REF!</v>
      </c>
    </row>
    <row r="39" spans="1:24" x14ac:dyDescent="0.25">
      <c r="A39" s="85" t="str">
        <f>IF('Budget - Planning Sheet'!A46=0,"",'Budget - Planning Sheet'!A46)</f>
        <v>Santa Fe Beer &amp; Food Festival</v>
      </c>
      <c r="B39" s="77">
        <f>IF('Budget - Planning Sheet'!C46=0,"",'Budget - Planning Sheet'!C46)</f>
        <v>46242</v>
      </c>
      <c r="C39" s="77">
        <f>IF('Budget - Planning Sheet'!D46=0,"",'Budget - Planning Sheet'!D46)</f>
        <v>46243</v>
      </c>
      <c r="D39" s="76" t="str">
        <f>IF('Budget - Planning Sheet'!F46=0,"",'Budget - Planning Sheet'!F46)</f>
        <v/>
      </c>
      <c r="E39" s="78">
        <f>IF('Budget - Planning Sheet'!G46=0,"",'Budget - Planning Sheet'!G46)</f>
        <v>850</v>
      </c>
      <c r="F39" s="78">
        <f>IF('Budget - Planning Sheet'!H46=0,"",'Budget - Planning Sheet'!H46)</f>
        <v>85</v>
      </c>
      <c r="G39" s="78"/>
      <c r="H39" s="78"/>
      <c r="I39" s="78"/>
      <c r="J39" s="78">
        <f t="shared" si="23"/>
        <v>141.66666666666666</v>
      </c>
      <c r="K39" s="78">
        <v>0</v>
      </c>
      <c r="L39" s="78">
        <v>0</v>
      </c>
      <c r="M39" s="78">
        <v>0</v>
      </c>
      <c r="N39" s="78"/>
      <c r="O39" s="78">
        <f t="shared" si="24"/>
        <v>68</v>
      </c>
      <c r="P39" s="78">
        <f t="shared" si="25"/>
        <v>102</v>
      </c>
      <c r="Q39" s="231">
        <f t="shared" si="26"/>
        <v>555.33333333333337</v>
      </c>
      <c r="R39" s="282">
        <f t="shared" si="27"/>
        <v>0.65333333333333343</v>
      </c>
      <c r="S39" s="99">
        <f t="shared" si="28"/>
        <v>680</v>
      </c>
      <c r="T39" s="78">
        <v>0</v>
      </c>
      <c r="U39" s="78" t="e">
        <f t="shared" si="29"/>
        <v>#REF!</v>
      </c>
      <c r="V39" s="99">
        <f t="shared" si="30"/>
        <v>170</v>
      </c>
      <c r="W39" s="78" t="e">
        <f t="shared" si="31"/>
        <v>#REF!</v>
      </c>
      <c r="X39" s="274" t="e">
        <f t="shared" si="32"/>
        <v>#REF!</v>
      </c>
    </row>
    <row r="40" spans="1:24" x14ac:dyDescent="0.25">
      <c r="A40" s="85" t="str">
        <f>IF('Budget - Planning Sheet'!A50=0,"",'Budget - Planning Sheet'!A50)</f>
        <v>Demming Duck Races</v>
      </c>
      <c r="B40" s="77">
        <f>IF('Budget - Planning Sheet'!C50=0,"",'Budget - Planning Sheet'!C50)</f>
        <v>46256</v>
      </c>
      <c r="C40" s="77">
        <f>IF('Budget - Planning Sheet'!D50=0,"",'Budget - Planning Sheet'!D50)</f>
        <v>46257</v>
      </c>
      <c r="D40" s="76" t="str">
        <f>IF('Budget - Planning Sheet'!F50=0,"",'Budget - Planning Sheet'!F50)</f>
        <v/>
      </c>
      <c r="E40" s="78">
        <f>IF('Budget - Planning Sheet'!G50=0,"",'Budget - Planning Sheet'!G50)</f>
        <v>2000</v>
      </c>
      <c r="F40" s="78">
        <f>IF('Budget - Planning Sheet'!H50=0,"",'Budget - Planning Sheet'!H50)</f>
        <v>190</v>
      </c>
      <c r="G40" s="78"/>
      <c r="H40" s="78"/>
      <c r="I40" s="78"/>
      <c r="J40" s="78">
        <f t="shared" si="23"/>
        <v>333.33333333333331</v>
      </c>
      <c r="K40" s="78">
        <v>0</v>
      </c>
      <c r="L40" s="78">
        <v>0</v>
      </c>
      <c r="M40" s="78">
        <v>0</v>
      </c>
      <c r="N40" s="78"/>
      <c r="O40" s="78">
        <f t="shared" si="24"/>
        <v>160</v>
      </c>
      <c r="P40" s="78">
        <f t="shared" si="25"/>
        <v>240</v>
      </c>
      <c r="Q40" s="231">
        <f t="shared" si="26"/>
        <v>1316.6666666666667</v>
      </c>
      <c r="R40" s="282">
        <f t="shared" si="27"/>
        <v>0.65833333333333333</v>
      </c>
      <c r="S40" s="99">
        <f t="shared" si="28"/>
        <v>1600</v>
      </c>
      <c r="T40" s="78">
        <v>0</v>
      </c>
      <c r="U40" s="78" t="e">
        <f t="shared" si="29"/>
        <v>#REF!</v>
      </c>
      <c r="V40" s="99">
        <f t="shared" si="30"/>
        <v>400</v>
      </c>
      <c r="W40" s="78" t="e">
        <f t="shared" si="31"/>
        <v>#REF!</v>
      </c>
      <c r="X40" s="274" t="e">
        <f t="shared" si="32"/>
        <v>#REF!</v>
      </c>
    </row>
    <row r="41" spans="1:24" x14ac:dyDescent="0.25">
      <c r="A41" s="85" t="e">
        <f>IF('Budget - Planning Sheet'!#REF!=0,"",'Budget - Planning Sheet'!#REF!)</f>
        <v>#REF!</v>
      </c>
      <c r="B41" s="77" t="e">
        <f>IF('Budget - Planning Sheet'!#REF!=0,"",'Budget - Planning Sheet'!#REF!)</f>
        <v>#REF!</v>
      </c>
      <c r="C41" s="77" t="e">
        <f>IF('Budget - Planning Sheet'!#REF!=0,"",'Budget - Planning Sheet'!#REF!)</f>
        <v>#REF!</v>
      </c>
      <c r="D41" s="76" t="e">
        <f>IF('Budget - Planning Sheet'!#REF!=0,"",'Budget - Planning Sheet'!#REF!)</f>
        <v>#REF!</v>
      </c>
      <c r="E41" s="78" t="e">
        <f>IF('Budget - Planning Sheet'!#REF!=0,"",'Budget - Planning Sheet'!#REF!)</f>
        <v>#REF!</v>
      </c>
      <c r="F41" s="78" t="e">
        <f>IF('Budget - Planning Sheet'!#REF!=0,"",'Budget - Planning Sheet'!#REF!)</f>
        <v>#REF!</v>
      </c>
      <c r="G41" s="78"/>
      <c r="H41" s="78"/>
      <c r="I41" s="78"/>
      <c r="J41" s="78" t="e">
        <f t="shared" si="23"/>
        <v>#REF!</v>
      </c>
      <c r="K41" s="78">
        <v>0</v>
      </c>
      <c r="L41" s="78">
        <v>0</v>
      </c>
      <c r="M41" s="78">
        <v>0</v>
      </c>
      <c r="N41" s="78"/>
      <c r="O41" s="78" t="e">
        <f t="shared" si="24"/>
        <v>#REF!</v>
      </c>
      <c r="P41" s="78" t="e">
        <f t="shared" si="25"/>
        <v>#REF!</v>
      </c>
      <c r="Q41" s="231" t="e">
        <f t="shared" si="26"/>
        <v>#REF!</v>
      </c>
      <c r="R41" s="282" t="e">
        <f t="shared" si="27"/>
        <v>#REF!</v>
      </c>
      <c r="S41" s="99" t="e">
        <f t="shared" si="28"/>
        <v>#REF!</v>
      </c>
      <c r="T41" s="78">
        <v>0</v>
      </c>
      <c r="U41" s="78" t="e">
        <f t="shared" si="29"/>
        <v>#REF!</v>
      </c>
      <c r="V41" s="99" t="e">
        <f t="shared" si="30"/>
        <v>#REF!</v>
      </c>
      <c r="W41" s="78" t="e">
        <f t="shared" si="31"/>
        <v>#REF!</v>
      </c>
      <c r="X41" s="274" t="e">
        <f t="shared" si="32"/>
        <v>#REF!</v>
      </c>
    </row>
    <row r="42" spans="1:24" x14ac:dyDescent="0.25">
      <c r="A42" s="85" t="str">
        <f>IF('Budget - Planning Sheet'!A51=0,"",'Budget - Planning Sheet'!A51)</f>
        <v>State Fair - Country Store</v>
      </c>
      <c r="B42" s="81">
        <f>IF('Budget - Planning Sheet'!C51=0,"",'Budget - Planning Sheet'!C51)</f>
        <v>46275</v>
      </c>
      <c r="C42" s="81">
        <f>IF('Budget - Planning Sheet'!D51=0,"",'Budget - Planning Sheet'!D51)</f>
        <v>46285</v>
      </c>
      <c r="D42" s="80" t="str">
        <f>IF('Budget - Planning Sheet'!F51=0,"",'Budget - Planning Sheet'!F51)</f>
        <v/>
      </c>
      <c r="E42" s="82">
        <f>IF('Budget - Planning Sheet'!G51=0,"",'Budget - Planning Sheet'!G51)</f>
        <v>1000</v>
      </c>
      <c r="F42" s="82" t="str">
        <f>IF('Budget - Planning Sheet'!H51=0,"",'Budget - Planning Sheet'!H51)</f>
        <v/>
      </c>
      <c r="G42" s="82"/>
      <c r="H42" s="82"/>
      <c r="I42" s="82"/>
      <c r="J42" s="82">
        <f t="shared" si="23"/>
        <v>166.66666666666666</v>
      </c>
      <c r="K42" s="82">
        <v>0</v>
      </c>
      <c r="L42" s="82">
        <v>0</v>
      </c>
      <c r="M42" s="82">
        <v>0</v>
      </c>
      <c r="N42" s="82"/>
      <c r="O42" s="82">
        <f t="shared" si="24"/>
        <v>80</v>
      </c>
      <c r="P42" s="82">
        <f t="shared" si="25"/>
        <v>120</v>
      </c>
      <c r="Q42" s="83" t="e">
        <f t="shared" si="26"/>
        <v>#VALUE!</v>
      </c>
      <c r="R42" s="84" t="e">
        <f t="shared" si="27"/>
        <v>#VALUE!</v>
      </c>
      <c r="S42" s="86">
        <f t="shared" si="28"/>
        <v>800</v>
      </c>
      <c r="T42" s="82">
        <v>0</v>
      </c>
      <c r="U42" s="82" t="e">
        <f t="shared" si="29"/>
        <v>#REF!</v>
      </c>
      <c r="V42" s="86">
        <f t="shared" si="30"/>
        <v>200</v>
      </c>
      <c r="W42" s="82" t="e">
        <f t="shared" si="31"/>
        <v>#REF!</v>
      </c>
      <c r="X42" s="272" t="e">
        <f t="shared" si="32"/>
        <v>#REF!</v>
      </c>
    </row>
    <row r="43" spans="1:24" x14ac:dyDescent="0.25">
      <c r="A43" s="85" t="str">
        <f>IF('Budget - Planning Sheet'!A52=0,"",'Budget - Planning Sheet'!A52)</f>
        <v>Unavailable</v>
      </c>
      <c r="B43" s="81">
        <f>IF('Budget - Planning Sheet'!C52=0,"",'Budget - Planning Sheet'!C52)</f>
        <v>46270</v>
      </c>
      <c r="C43" s="81">
        <f>IF('Budget - Planning Sheet'!D52=0,"",'Budget - Planning Sheet'!D52)</f>
        <v>46270</v>
      </c>
      <c r="D43" s="80" t="str">
        <f>IF('Budget - Planning Sheet'!F52=0,"",'Budget - Planning Sheet'!F52)</f>
        <v/>
      </c>
      <c r="E43" s="82">
        <f>IF('Budget - Planning Sheet'!G52=0,"",'Budget - Planning Sheet'!G52)</f>
        <v>150</v>
      </c>
      <c r="F43" s="82">
        <f>IF('Budget - Planning Sheet'!H52=0,"",'Budget - Planning Sheet'!H52)</f>
        <v>12</v>
      </c>
      <c r="G43" s="82"/>
      <c r="H43" s="82"/>
      <c r="I43" s="82"/>
      <c r="J43" s="82">
        <f t="shared" si="23"/>
        <v>25</v>
      </c>
      <c r="K43" s="82">
        <v>0</v>
      </c>
      <c r="L43" s="82">
        <v>0</v>
      </c>
      <c r="M43" s="82">
        <v>0</v>
      </c>
      <c r="N43" s="82"/>
      <c r="O43" s="82">
        <f t="shared" si="24"/>
        <v>12</v>
      </c>
      <c r="P43" s="82">
        <f t="shared" si="25"/>
        <v>18</v>
      </c>
      <c r="Q43" s="83">
        <f t="shared" si="26"/>
        <v>101</v>
      </c>
      <c r="R43" s="84">
        <f t="shared" si="27"/>
        <v>0.67333333333333334</v>
      </c>
      <c r="S43" s="86">
        <f t="shared" si="28"/>
        <v>120</v>
      </c>
      <c r="T43" s="82">
        <v>0</v>
      </c>
      <c r="U43" s="82" t="e">
        <f t="shared" si="29"/>
        <v>#REF!</v>
      </c>
      <c r="V43" s="86">
        <f t="shared" si="30"/>
        <v>30</v>
      </c>
      <c r="W43" s="82" t="e">
        <f t="shared" si="31"/>
        <v>#REF!</v>
      </c>
      <c r="X43" s="272" t="e">
        <f t="shared" si="32"/>
        <v>#REF!</v>
      </c>
    </row>
    <row r="44" spans="1:24" x14ac:dyDescent="0.25">
      <c r="A44" s="85" t="str">
        <f>IF('Budget - Planning Sheet'!A53=0,"",'Budget - Planning Sheet'!A53)</f>
        <v>Unavailable</v>
      </c>
      <c r="B44" s="81">
        <f>IF('Budget - Planning Sheet'!C53=0,"",'Budget - Planning Sheet'!C53)</f>
        <v>46271</v>
      </c>
      <c r="C44" s="81">
        <f>IF('Budget - Planning Sheet'!D53=0,"",'Budget - Planning Sheet'!D53)</f>
        <v>46271</v>
      </c>
      <c r="D44" s="80" t="str">
        <f>IF('Budget - Planning Sheet'!F53=0,"",'Budget - Planning Sheet'!F53)</f>
        <v/>
      </c>
      <c r="E44" s="82">
        <f>IF('Budget - Planning Sheet'!G53=0,"",'Budget - Planning Sheet'!G53)</f>
        <v>350</v>
      </c>
      <c r="F44" s="82">
        <f>IF('Budget - Planning Sheet'!H53=0,"",'Budget - Planning Sheet'!H53)</f>
        <v>25</v>
      </c>
      <c r="G44" s="82"/>
      <c r="H44" s="82"/>
      <c r="I44" s="82"/>
      <c r="J44" s="82">
        <f t="shared" si="23"/>
        <v>58.333333333333336</v>
      </c>
      <c r="K44" s="82">
        <v>0</v>
      </c>
      <c r="L44" s="82">
        <v>0</v>
      </c>
      <c r="M44" s="82">
        <v>0</v>
      </c>
      <c r="N44" s="82"/>
      <c r="O44" s="82">
        <f t="shared" si="24"/>
        <v>28</v>
      </c>
      <c r="P44" s="82">
        <f t="shared" si="25"/>
        <v>42</v>
      </c>
      <c r="Q44" s="83">
        <f t="shared" si="26"/>
        <v>238.66666666666669</v>
      </c>
      <c r="R44" s="84">
        <f t="shared" si="27"/>
        <v>0.68190476190476201</v>
      </c>
      <c r="S44" s="86">
        <f t="shared" si="28"/>
        <v>280</v>
      </c>
      <c r="T44" s="82">
        <v>0</v>
      </c>
      <c r="U44" s="82" t="e">
        <f t="shared" si="29"/>
        <v>#REF!</v>
      </c>
      <c r="V44" s="86">
        <f t="shared" si="30"/>
        <v>70</v>
      </c>
      <c r="W44" s="82" t="e">
        <f t="shared" si="31"/>
        <v>#REF!</v>
      </c>
      <c r="X44" s="272" t="e">
        <f t="shared" si="32"/>
        <v>#REF!</v>
      </c>
    </row>
    <row r="45" spans="1:24" x14ac:dyDescent="0.25">
      <c r="A45" s="85" t="str">
        <f>IF('Budget - Planning Sheet'!A54=0,"",'Budget - Planning Sheet'!A54)</f>
        <v>Santa Fe Renaissance Faire</v>
      </c>
      <c r="B45" s="81">
        <f>IF('Budget - Planning Sheet'!C54=0,"",'Budget - Planning Sheet'!C54)</f>
        <v>46277</v>
      </c>
      <c r="C45" s="81">
        <f>IF('Budget - Planning Sheet'!D54=0,"",'Budget - Planning Sheet'!D54)</f>
        <v>46278</v>
      </c>
      <c r="D45" s="80" t="str">
        <f>IF('Budget - Planning Sheet'!F54=0,"",'Budget - Planning Sheet'!F54)</f>
        <v/>
      </c>
      <c r="E45" s="82">
        <f>IF('Budget - Planning Sheet'!G54=0,"",'Budget - Planning Sheet'!G54)</f>
        <v>1100</v>
      </c>
      <c r="F45" s="82">
        <f>IF('Budget - Planning Sheet'!H54=0,"",'Budget - Planning Sheet'!H54)</f>
        <v>350</v>
      </c>
      <c r="G45" s="82"/>
      <c r="H45" s="82"/>
      <c r="I45" s="82"/>
      <c r="J45" s="82">
        <f t="shared" si="23"/>
        <v>183.33333333333334</v>
      </c>
      <c r="K45" s="82">
        <v>0</v>
      </c>
      <c r="L45" s="82">
        <v>0</v>
      </c>
      <c r="M45" s="82">
        <v>0</v>
      </c>
      <c r="N45" s="82"/>
      <c r="O45" s="82">
        <f t="shared" si="24"/>
        <v>88</v>
      </c>
      <c r="P45" s="82">
        <f t="shared" si="25"/>
        <v>132</v>
      </c>
      <c r="Q45" s="83">
        <f t="shared" si="26"/>
        <v>478.66666666666663</v>
      </c>
      <c r="R45" s="84">
        <f t="shared" si="27"/>
        <v>0.43515151515151512</v>
      </c>
      <c r="S45" s="86">
        <f t="shared" si="28"/>
        <v>880</v>
      </c>
      <c r="T45" s="82">
        <v>0</v>
      </c>
      <c r="U45" s="82" t="e">
        <f t="shared" si="29"/>
        <v>#REF!</v>
      </c>
      <c r="V45" s="86">
        <f t="shared" si="30"/>
        <v>220</v>
      </c>
      <c r="W45" s="82" t="e">
        <f t="shared" si="31"/>
        <v>#REF!</v>
      </c>
      <c r="X45" s="272" t="e">
        <f t="shared" si="32"/>
        <v>#REF!</v>
      </c>
    </row>
    <row r="46" spans="1:24" x14ac:dyDescent="0.25">
      <c r="A46" s="85" t="str">
        <f>IF('Budget - Planning Sheet'!A56=0,"",'Budget - Planning Sheet'!A56)</f>
        <v>Los Ranchos Farmers Market</v>
      </c>
      <c r="B46" s="81">
        <f>IF('Budget - Planning Sheet'!C56=0,"",'Budget - Planning Sheet'!C56)</f>
        <v>46284</v>
      </c>
      <c r="C46" s="81">
        <f>IF('Budget - Planning Sheet'!D56=0,"",'Budget - Planning Sheet'!D56)</f>
        <v>46284</v>
      </c>
      <c r="D46" s="80" t="str">
        <f>IF('Budget - Planning Sheet'!F56=0,"",'Budget - Planning Sheet'!F56)</f>
        <v/>
      </c>
      <c r="E46" s="82">
        <f>IF('Budget - Planning Sheet'!G56=0,"",'Budget - Planning Sheet'!G56)</f>
        <v>150</v>
      </c>
      <c r="F46" s="82">
        <f>IF('Budget - Planning Sheet'!H56=0,"",'Budget - Planning Sheet'!H56)</f>
        <v>12</v>
      </c>
      <c r="G46" s="82"/>
      <c r="H46" s="82"/>
      <c r="I46" s="82"/>
      <c r="J46" s="82">
        <f t="shared" si="23"/>
        <v>25</v>
      </c>
      <c r="K46" s="82">
        <v>0</v>
      </c>
      <c r="L46" s="82">
        <v>0</v>
      </c>
      <c r="M46" s="82">
        <v>0</v>
      </c>
      <c r="N46" s="82"/>
      <c r="O46" s="82">
        <f t="shared" si="24"/>
        <v>12</v>
      </c>
      <c r="P46" s="82">
        <f t="shared" si="25"/>
        <v>18</v>
      </c>
      <c r="Q46" s="83">
        <f t="shared" si="26"/>
        <v>101</v>
      </c>
      <c r="R46" s="84">
        <f t="shared" si="27"/>
        <v>0.67333333333333334</v>
      </c>
      <c r="S46" s="86">
        <f t="shared" si="28"/>
        <v>120</v>
      </c>
      <c r="T46" s="82">
        <v>0</v>
      </c>
      <c r="U46" s="82" t="e">
        <f t="shared" si="29"/>
        <v>#REF!</v>
      </c>
      <c r="V46" s="86">
        <f t="shared" si="30"/>
        <v>30</v>
      </c>
      <c r="W46" s="82" t="e">
        <f t="shared" si="31"/>
        <v>#REF!</v>
      </c>
      <c r="X46" s="272" t="e">
        <f t="shared" si="32"/>
        <v>#REF!</v>
      </c>
    </row>
    <row r="47" spans="1:24" x14ac:dyDescent="0.25">
      <c r="A47" s="85" t="str">
        <f>IF('Budget - Planning Sheet'!A57=0,"",'Budget - Planning Sheet'!A57)</f>
        <v>Railyards Farmers Market</v>
      </c>
      <c r="B47" s="81">
        <f>IF('Budget - Planning Sheet'!C57=0,"",'Budget - Planning Sheet'!C57)</f>
        <v>46285</v>
      </c>
      <c r="C47" s="81">
        <f>IF('Budget - Planning Sheet'!D57=0,"",'Budget - Planning Sheet'!D57)</f>
        <v>46285</v>
      </c>
      <c r="D47" s="80" t="str">
        <f>IF('Budget - Planning Sheet'!F57=0,"",'Budget - Planning Sheet'!F57)</f>
        <v/>
      </c>
      <c r="E47" s="82">
        <f>IF('Budget - Planning Sheet'!G57=0,"",'Budget - Planning Sheet'!G57)</f>
        <v>350</v>
      </c>
      <c r="F47" s="82">
        <f>IF('Budget - Planning Sheet'!H57=0,"",'Budget - Planning Sheet'!H57)</f>
        <v>25</v>
      </c>
      <c r="G47" s="82"/>
      <c r="H47" s="82"/>
      <c r="I47" s="82"/>
      <c r="J47" s="82">
        <f t="shared" si="23"/>
        <v>58.333333333333336</v>
      </c>
      <c r="K47" s="82">
        <v>0</v>
      </c>
      <c r="L47" s="82">
        <v>0</v>
      </c>
      <c r="M47" s="82">
        <v>0</v>
      </c>
      <c r="N47" s="82"/>
      <c r="O47" s="82">
        <f t="shared" si="24"/>
        <v>28</v>
      </c>
      <c r="P47" s="82">
        <f t="shared" si="25"/>
        <v>42</v>
      </c>
      <c r="Q47" s="83">
        <f t="shared" si="26"/>
        <v>238.66666666666669</v>
      </c>
      <c r="R47" s="84">
        <f t="shared" si="27"/>
        <v>0.68190476190476201</v>
      </c>
      <c r="S47" s="86">
        <f t="shared" si="28"/>
        <v>280</v>
      </c>
      <c r="T47" s="82">
        <v>0</v>
      </c>
      <c r="U47" s="82" t="e">
        <f t="shared" si="29"/>
        <v>#REF!</v>
      </c>
      <c r="V47" s="86">
        <f t="shared" si="30"/>
        <v>70</v>
      </c>
      <c r="W47" s="82" t="e">
        <f t="shared" si="31"/>
        <v>#REF!</v>
      </c>
      <c r="X47" s="272" t="e">
        <f t="shared" si="32"/>
        <v>#REF!</v>
      </c>
    </row>
    <row r="48" spans="1:24" x14ac:dyDescent="0.25">
      <c r="A48" s="85" t="str">
        <f>IF('Budget - Planning Sheet'!A58=0,"",'Budget - Planning Sheet'!A58)</f>
        <v>Ocktober Fest</v>
      </c>
      <c r="B48" s="81">
        <f>IF('Budget - Planning Sheet'!C58=0,"",'Budget - Planning Sheet'!C58)</f>
        <v>46290</v>
      </c>
      <c r="C48" s="81">
        <f>IF('Budget - Planning Sheet'!D58=0,"",'Budget - Planning Sheet'!D58)</f>
        <v>46292</v>
      </c>
      <c r="D48" s="80" t="str">
        <f>IF('Budget - Planning Sheet'!F58=0,"",'Budget - Planning Sheet'!F58)</f>
        <v/>
      </c>
      <c r="E48" s="82">
        <f>IF('Budget - Planning Sheet'!G58=0,"",'Budget - Planning Sheet'!G58)</f>
        <v>2000</v>
      </c>
      <c r="F48" s="82">
        <f>IF('Budget - Planning Sheet'!H58=0,"",'Budget - Planning Sheet'!H58)</f>
        <v>315</v>
      </c>
      <c r="G48" s="82"/>
      <c r="H48" s="82"/>
      <c r="I48" s="82"/>
      <c r="J48" s="82">
        <f t="shared" si="23"/>
        <v>333.33333333333331</v>
      </c>
      <c r="K48" s="82">
        <v>0</v>
      </c>
      <c r="L48" s="82">
        <v>0</v>
      </c>
      <c r="M48" s="82">
        <v>0</v>
      </c>
      <c r="N48" s="82"/>
      <c r="O48" s="82">
        <f t="shared" si="24"/>
        <v>160</v>
      </c>
      <c r="P48" s="82">
        <f t="shared" si="25"/>
        <v>240</v>
      </c>
      <c r="Q48" s="83">
        <f t="shared" si="26"/>
        <v>1191.6666666666667</v>
      </c>
      <c r="R48" s="84">
        <f t="shared" si="27"/>
        <v>0.59583333333333333</v>
      </c>
      <c r="S48" s="86">
        <f t="shared" si="28"/>
        <v>1600</v>
      </c>
      <c r="T48" s="82">
        <v>0</v>
      </c>
      <c r="U48" s="82" t="e">
        <f t="shared" si="29"/>
        <v>#REF!</v>
      </c>
      <c r="V48" s="86">
        <f t="shared" si="30"/>
        <v>400</v>
      </c>
      <c r="W48" s="82" t="e">
        <f t="shared" si="31"/>
        <v>#REF!</v>
      </c>
      <c r="X48" s="272" t="e">
        <f t="shared" si="32"/>
        <v>#REF!</v>
      </c>
    </row>
    <row r="49" spans="1:24" x14ac:dyDescent="0.25">
      <c r="A49" s="85" t="str">
        <f>IF('Budget - Planning Sheet'!A59=0,"",'Budget - Planning Sheet'!A59)</f>
        <v>Ballon Fiesta
Sandia Casino</v>
      </c>
      <c r="B49" s="77">
        <f>IF('Budget - Planning Sheet'!C59=0,"",'Budget - Planning Sheet'!C59)</f>
        <v>46304</v>
      </c>
      <c r="C49" s="77">
        <f>IF('Budget - Planning Sheet'!D59=0,"",'Budget - Planning Sheet'!D59)</f>
        <v>46306</v>
      </c>
      <c r="D49" s="76" t="str">
        <f>IF('Budget - Planning Sheet'!F59=0,"",'Budget - Planning Sheet'!F59)</f>
        <v/>
      </c>
      <c r="E49" s="78">
        <f>IF('Budget - Planning Sheet'!G59=0,"",'Budget - Planning Sheet'!G59)</f>
        <v>2500</v>
      </c>
      <c r="F49" s="78">
        <f>IF('Budget - Planning Sheet'!H59=0,"",'Budget - Planning Sheet'!H59)</f>
        <v>750</v>
      </c>
      <c r="G49" s="78"/>
      <c r="H49" s="78"/>
      <c r="I49" s="78"/>
      <c r="J49" s="78">
        <f t="shared" si="23"/>
        <v>416.66666666666669</v>
      </c>
      <c r="K49" s="78">
        <v>0</v>
      </c>
      <c r="L49" s="78">
        <v>0</v>
      </c>
      <c r="M49" s="78">
        <v>0</v>
      </c>
      <c r="N49" s="78"/>
      <c r="O49" s="78">
        <f t="shared" si="24"/>
        <v>200</v>
      </c>
      <c r="P49" s="78">
        <f t="shared" si="25"/>
        <v>300</v>
      </c>
      <c r="Q49" s="231">
        <f t="shared" si="26"/>
        <v>1133.3333333333333</v>
      </c>
      <c r="R49" s="282">
        <f t="shared" si="27"/>
        <v>0.45333333333333331</v>
      </c>
      <c r="S49" s="99">
        <f t="shared" si="28"/>
        <v>2000</v>
      </c>
      <c r="T49" s="78">
        <v>0</v>
      </c>
      <c r="U49" s="78" t="e">
        <f t="shared" si="29"/>
        <v>#REF!</v>
      </c>
      <c r="V49" s="99">
        <f t="shared" si="30"/>
        <v>500</v>
      </c>
      <c r="W49" s="78" t="e">
        <f t="shared" si="31"/>
        <v>#REF!</v>
      </c>
      <c r="X49" s="274" t="e">
        <f t="shared" si="32"/>
        <v>#REF!</v>
      </c>
    </row>
    <row r="50" spans="1:24" x14ac:dyDescent="0.25">
      <c r="A50" s="85" t="str">
        <f>IF('Budget - Planning Sheet'!A60=0,"",'Budget - Planning Sheet'!A60)</f>
        <v>Ballon Fiesta
Sandia Casino</v>
      </c>
      <c r="B50" s="77">
        <f>IF('Budget - Planning Sheet'!C60=0,"",'Budget - Planning Sheet'!C60)</f>
        <v>46311</v>
      </c>
      <c r="C50" s="77">
        <f>IF('Budget - Planning Sheet'!D60=0,"",'Budget - Planning Sheet'!D60)</f>
        <v>46313</v>
      </c>
      <c r="D50" s="76" t="str">
        <f>IF('Budget - Planning Sheet'!F60=0,"",'Budget - Planning Sheet'!F60)</f>
        <v/>
      </c>
      <c r="E50" s="78">
        <f>IF('Budget - Planning Sheet'!G60=0,"",'Budget - Planning Sheet'!G60)</f>
        <v>2500</v>
      </c>
      <c r="F50" s="78">
        <f>IF('Budget - Planning Sheet'!H60=0,"",'Budget - Planning Sheet'!H60)</f>
        <v>750</v>
      </c>
      <c r="G50" s="78"/>
      <c r="H50" s="78"/>
      <c r="I50" s="78"/>
      <c r="J50" s="78">
        <f t="shared" si="23"/>
        <v>416.66666666666669</v>
      </c>
      <c r="K50" s="78">
        <v>0</v>
      </c>
      <c r="L50" s="78">
        <v>0</v>
      </c>
      <c r="M50" s="78">
        <v>0</v>
      </c>
      <c r="N50" s="78"/>
      <c r="O50" s="78">
        <f t="shared" si="24"/>
        <v>200</v>
      </c>
      <c r="P50" s="78">
        <f t="shared" si="25"/>
        <v>300</v>
      </c>
      <c r="Q50" s="231">
        <f t="shared" si="26"/>
        <v>1133.3333333333333</v>
      </c>
      <c r="R50" s="282">
        <f t="shared" si="27"/>
        <v>0.45333333333333331</v>
      </c>
      <c r="S50" s="99">
        <f t="shared" si="28"/>
        <v>2000</v>
      </c>
      <c r="T50" s="78">
        <v>0</v>
      </c>
      <c r="U50" s="78" t="e">
        <f t="shared" si="29"/>
        <v>#REF!</v>
      </c>
      <c r="V50" s="99">
        <f t="shared" si="30"/>
        <v>500</v>
      </c>
      <c r="W50" s="78" t="e">
        <f t="shared" si="31"/>
        <v>#REF!</v>
      </c>
      <c r="X50" s="274" t="e">
        <f t="shared" si="32"/>
        <v>#REF!</v>
      </c>
    </row>
    <row r="51" spans="1:24" x14ac:dyDescent="0.25">
      <c r="A51" s="85" t="str">
        <f>IF('Budget - Planning Sheet'!A61=0,"",'Budget - Planning Sheet'!A61)</f>
        <v>Los Ranchos Farmers Market</v>
      </c>
      <c r="B51" s="77">
        <f>IF('Budget - Planning Sheet'!C61=0,"",'Budget - Planning Sheet'!C61)</f>
        <v>46319</v>
      </c>
      <c r="C51" s="77">
        <f>IF('Budget - Planning Sheet'!D61=0,"",'Budget - Planning Sheet'!D61)</f>
        <v>46319</v>
      </c>
      <c r="D51" s="76" t="str">
        <f>IF('Budget - Planning Sheet'!F61=0,"",'Budget - Planning Sheet'!F61)</f>
        <v/>
      </c>
      <c r="E51" s="78">
        <f>IF('Budget - Planning Sheet'!G61=0,"",'Budget - Planning Sheet'!G61)</f>
        <v>150</v>
      </c>
      <c r="F51" s="78">
        <f>IF('Budget - Planning Sheet'!H61=0,"",'Budget - Planning Sheet'!H61)</f>
        <v>12</v>
      </c>
      <c r="G51" s="78"/>
      <c r="H51" s="78"/>
      <c r="I51" s="78"/>
      <c r="J51" s="78">
        <f t="shared" si="23"/>
        <v>25</v>
      </c>
      <c r="K51" s="78">
        <v>0</v>
      </c>
      <c r="L51" s="78">
        <v>0</v>
      </c>
      <c r="M51" s="78">
        <v>0</v>
      </c>
      <c r="N51" s="78"/>
      <c r="O51" s="78">
        <f t="shared" si="24"/>
        <v>12</v>
      </c>
      <c r="P51" s="78">
        <f t="shared" si="25"/>
        <v>18</v>
      </c>
      <c r="Q51" s="231">
        <f t="shared" si="26"/>
        <v>101</v>
      </c>
      <c r="R51" s="282">
        <f t="shared" si="27"/>
        <v>0.67333333333333334</v>
      </c>
      <c r="S51" s="99">
        <f t="shared" si="28"/>
        <v>120</v>
      </c>
      <c r="T51" s="78">
        <v>0</v>
      </c>
      <c r="U51" s="78" t="e">
        <f t="shared" si="29"/>
        <v>#REF!</v>
      </c>
      <c r="V51" s="99">
        <f t="shared" si="30"/>
        <v>30</v>
      </c>
      <c r="W51" s="78" t="e">
        <f t="shared" si="31"/>
        <v>#REF!</v>
      </c>
      <c r="X51" s="274" t="e">
        <f t="shared" si="32"/>
        <v>#REF!</v>
      </c>
    </row>
    <row r="52" spans="1:24" x14ac:dyDescent="0.25">
      <c r="A52" s="85" t="str">
        <f>IF('Budget - Planning Sheet'!A62=0,"",'Budget - Planning Sheet'!A62)</f>
        <v>Railyards Farmers Market</v>
      </c>
      <c r="B52" s="77">
        <f>IF('Budget - Planning Sheet'!C62=0,"",'Budget - Planning Sheet'!C62)</f>
        <v>46320</v>
      </c>
      <c r="C52" s="77">
        <f>IF('Budget - Planning Sheet'!D62=0,"",'Budget - Planning Sheet'!D62)</f>
        <v>46320</v>
      </c>
      <c r="D52" s="76" t="str">
        <f>IF('Budget - Planning Sheet'!F62=0,"",'Budget - Planning Sheet'!F62)</f>
        <v/>
      </c>
      <c r="E52" s="78">
        <f>IF('Budget - Planning Sheet'!G62=0,"",'Budget - Planning Sheet'!G62)</f>
        <v>350</v>
      </c>
      <c r="F52" s="78">
        <f>IF('Budget - Planning Sheet'!H62=0,"",'Budget - Planning Sheet'!H62)</f>
        <v>25</v>
      </c>
      <c r="G52" s="78"/>
      <c r="H52" s="78"/>
      <c r="I52" s="78"/>
      <c r="J52" s="78">
        <f t="shared" si="23"/>
        <v>58.333333333333336</v>
      </c>
      <c r="K52" s="78">
        <v>0</v>
      </c>
      <c r="L52" s="78">
        <v>0</v>
      </c>
      <c r="M52" s="78">
        <v>0</v>
      </c>
      <c r="N52" s="78"/>
      <c r="O52" s="78">
        <f t="shared" si="24"/>
        <v>28</v>
      </c>
      <c r="P52" s="78">
        <f t="shared" si="25"/>
        <v>42</v>
      </c>
      <c r="Q52" s="231">
        <f t="shared" si="26"/>
        <v>238.66666666666669</v>
      </c>
      <c r="R52" s="282">
        <f t="shared" si="27"/>
        <v>0.68190476190476201</v>
      </c>
      <c r="S52" s="99">
        <f t="shared" si="28"/>
        <v>280</v>
      </c>
      <c r="T52" s="78">
        <v>0</v>
      </c>
      <c r="U52" s="78" t="e">
        <f t="shared" si="29"/>
        <v>#REF!</v>
      </c>
      <c r="V52" s="99">
        <f t="shared" si="30"/>
        <v>70</v>
      </c>
      <c r="W52" s="78" t="e">
        <f t="shared" si="31"/>
        <v>#REF!</v>
      </c>
      <c r="X52" s="274" t="e">
        <f t="shared" si="32"/>
        <v>#REF!</v>
      </c>
    </row>
    <row r="53" spans="1:24" x14ac:dyDescent="0.25">
      <c r="A53" s="85" t="str">
        <f>IF('Budget - Planning Sheet'!A63=0,"",'Budget - Planning Sheet'!A63)</f>
        <v>Los Ranchos Farmers Market</v>
      </c>
      <c r="B53" s="77">
        <f>IF('Budget - Planning Sheet'!C63=0,"",'Budget - Planning Sheet'!C63)</f>
        <v>46326</v>
      </c>
      <c r="C53" s="77">
        <f>IF('Budget - Planning Sheet'!D63=0,"",'Budget - Planning Sheet'!D63)</f>
        <v>46326</v>
      </c>
      <c r="D53" s="76" t="str">
        <f>IF('Budget - Planning Sheet'!F63=0,"",'Budget - Planning Sheet'!F63)</f>
        <v/>
      </c>
      <c r="E53" s="78">
        <f>IF('Budget - Planning Sheet'!G63=0,"",'Budget - Planning Sheet'!G63)</f>
        <v>150</v>
      </c>
      <c r="F53" s="78">
        <f>IF('Budget - Planning Sheet'!H63=0,"",'Budget - Planning Sheet'!H63)</f>
        <v>12</v>
      </c>
      <c r="G53" s="78"/>
      <c r="H53" s="78"/>
      <c r="I53" s="78"/>
      <c r="J53" s="78">
        <f t="shared" si="23"/>
        <v>25</v>
      </c>
      <c r="K53" s="78">
        <v>0</v>
      </c>
      <c r="L53" s="78">
        <v>0</v>
      </c>
      <c r="M53" s="78">
        <v>0</v>
      </c>
      <c r="N53" s="78"/>
      <c r="O53" s="78">
        <f t="shared" si="24"/>
        <v>12</v>
      </c>
      <c r="P53" s="78">
        <f t="shared" si="25"/>
        <v>18</v>
      </c>
      <c r="Q53" s="231">
        <f t="shared" si="26"/>
        <v>101</v>
      </c>
      <c r="R53" s="282">
        <f t="shared" si="27"/>
        <v>0.67333333333333334</v>
      </c>
      <c r="S53" s="99">
        <f t="shared" si="28"/>
        <v>120</v>
      </c>
      <c r="T53" s="78">
        <v>0</v>
      </c>
      <c r="U53" s="78" t="e">
        <f t="shared" si="29"/>
        <v>#REF!</v>
      </c>
      <c r="V53" s="99">
        <f t="shared" si="30"/>
        <v>30</v>
      </c>
      <c r="W53" s="78" t="e">
        <f t="shared" si="31"/>
        <v>#REF!</v>
      </c>
      <c r="X53" s="274" t="e">
        <f t="shared" si="32"/>
        <v>#REF!</v>
      </c>
    </row>
    <row r="54" spans="1:24" x14ac:dyDescent="0.25">
      <c r="A54" s="85" t="str">
        <f>IF('Budget - Planning Sheet'!A64=0,"",'Budget - Planning Sheet'!A64)</f>
        <v>TBD</v>
      </c>
      <c r="B54" s="81">
        <f>IF('Budget - Planning Sheet'!C64=0,"",'Budget - Planning Sheet'!C64)</f>
        <v>46333</v>
      </c>
      <c r="C54" s="81">
        <f>IF('Budget - Planning Sheet'!D64=0,"",'Budget - Planning Sheet'!D64)</f>
        <v>46333</v>
      </c>
      <c r="D54" s="80" t="str">
        <f>IF('Budget - Planning Sheet'!F64=0,"",'Budget - Planning Sheet'!F64)</f>
        <v/>
      </c>
      <c r="E54" s="82" t="str">
        <f>IF('Budget - Planning Sheet'!G64=0,"",'Budget - Planning Sheet'!G64)</f>
        <v/>
      </c>
      <c r="F54" s="82" t="str">
        <f>IF('Budget - Planning Sheet'!H64=0,"",'Budget - Planning Sheet'!H64)</f>
        <v/>
      </c>
      <c r="G54" s="82"/>
      <c r="H54" s="82"/>
      <c r="I54" s="82"/>
      <c r="J54" s="82" t="e">
        <f t="shared" si="23"/>
        <v>#VALUE!</v>
      </c>
      <c r="K54" s="82">
        <v>0</v>
      </c>
      <c r="L54" s="82">
        <v>0</v>
      </c>
      <c r="M54" s="82">
        <v>0</v>
      </c>
      <c r="N54" s="82"/>
      <c r="O54" s="82" t="e">
        <f t="shared" si="24"/>
        <v>#VALUE!</v>
      </c>
      <c r="P54" s="82" t="e">
        <f t="shared" si="25"/>
        <v>#VALUE!</v>
      </c>
      <c r="Q54" s="83" t="e">
        <f t="shared" si="26"/>
        <v>#VALUE!</v>
      </c>
      <c r="R54" s="84" t="e">
        <f t="shared" si="27"/>
        <v>#VALUE!</v>
      </c>
      <c r="S54" s="86" t="e">
        <f t="shared" si="28"/>
        <v>#VALUE!</v>
      </c>
      <c r="T54" s="82">
        <v>0</v>
      </c>
      <c r="U54" s="82" t="e">
        <f t="shared" si="29"/>
        <v>#REF!</v>
      </c>
      <c r="V54" s="86" t="e">
        <f t="shared" si="30"/>
        <v>#VALUE!</v>
      </c>
      <c r="W54" s="82" t="e">
        <f t="shared" si="31"/>
        <v>#VALUE!</v>
      </c>
      <c r="X54" s="272" t="e">
        <f t="shared" si="32"/>
        <v>#REF!</v>
      </c>
    </row>
    <row r="55" spans="1:24" x14ac:dyDescent="0.25">
      <c r="A55" s="85" t="str">
        <f>IF('Budget - Planning Sheet'!A65=0,"",'Budget - Planning Sheet'!A65)</f>
        <v>Scandinavian Festival</v>
      </c>
      <c r="B55" s="81">
        <f>IF('Budget - Planning Sheet'!C65=0,"",'Budget - Planning Sheet'!C65)</f>
        <v>46333</v>
      </c>
      <c r="C55" s="81">
        <f>IF('Budget - Planning Sheet'!D65=0,"",'Budget - Planning Sheet'!D65)</f>
        <v>46333</v>
      </c>
      <c r="D55" s="80" t="str">
        <f>IF('Budget - Planning Sheet'!F65=0,"",'Budget - Planning Sheet'!F65)</f>
        <v/>
      </c>
      <c r="E55" s="82">
        <f>IF('Budget - Planning Sheet'!G65=0,"",'Budget - Planning Sheet'!G65)</f>
        <v>500</v>
      </c>
      <c r="F55" s="82">
        <f>IF('Budget - Planning Sheet'!H65=0,"",'Budget - Planning Sheet'!H65)</f>
        <v>50</v>
      </c>
      <c r="G55" s="82"/>
      <c r="H55" s="82"/>
      <c r="I55" s="82"/>
      <c r="J55" s="82">
        <f t="shared" si="23"/>
        <v>83.333333333333329</v>
      </c>
      <c r="K55" s="82">
        <v>0</v>
      </c>
      <c r="L55" s="82">
        <v>0</v>
      </c>
      <c r="M55" s="82">
        <v>0</v>
      </c>
      <c r="N55" s="82"/>
      <c r="O55" s="82">
        <f t="shared" si="24"/>
        <v>40</v>
      </c>
      <c r="P55" s="82">
        <f t="shared" si="25"/>
        <v>60</v>
      </c>
      <c r="Q55" s="83">
        <f t="shared" si="26"/>
        <v>326.66666666666669</v>
      </c>
      <c r="R55" s="84">
        <f t="shared" si="27"/>
        <v>0.65333333333333332</v>
      </c>
      <c r="S55" s="86">
        <f t="shared" si="28"/>
        <v>400</v>
      </c>
      <c r="T55" s="82">
        <v>0</v>
      </c>
      <c r="U55" s="82" t="e">
        <f t="shared" si="29"/>
        <v>#REF!</v>
      </c>
      <c r="V55" s="86">
        <f t="shared" si="30"/>
        <v>100</v>
      </c>
      <c r="W55" s="82" t="e">
        <f t="shared" si="31"/>
        <v>#VALUE!</v>
      </c>
      <c r="X55" s="272" t="e">
        <f t="shared" si="32"/>
        <v>#REF!</v>
      </c>
    </row>
    <row r="56" spans="1:24" x14ac:dyDescent="0.25">
      <c r="A56" s="85" t="str">
        <f>IF('Budget - Planning Sheet'!A66=0,"",'Budget - Planning Sheet'!A66)</f>
        <v>Explorer Academy</v>
      </c>
      <c r="B56" s="81">
        <f>IF('Budget - Planning Sheet'!C66=0,"",'Budget - Planning Sheet'!C66)</f>
        <v>46340</v>
      </c>
      <c r="C56" s="81">
        <f>IF('Budget - Planning Sheet'!D66=0,"",'Budget - Planning Sheet'!D66)</f>
        <v>46340</v>
      </c>
      <c r="D56" s="80" t="str">
        <f>IF('Budget - Planning Sheet'!F66=0,"",'Budget - Planning Sheet'!F66)</f>
        <v/>
      </c>
      <c r="E56" s="82">
        <f>IF('Budget - Planning Sheet'!G66=0,"",'Budget - Planning Sheet'!G66)</f>
        <v>500</v>
      </c>
      <c r="F56" s="82">
        <f>IF('Budget - Planning Sheet'!H66=0,"",'Budget - Planning Sheet'!H66)</f>
        <v>60</v>
      </c>
      <c r="G56" s="82"/>
      <c r="H56" s="82"/>
      <c r="I56" s="82"/>
      <c r="J56" s="82">
        <f t="shared" si="23"/>
        <v>83.333333333333329</v>
      </c>
      <c r="K56" s="82">
        <v>0</v>
      </c>
      <c r="L56" s="82">
        <v>0</v>
      </c>
      <c r="M56" s="82">
        <v>0</v>
      </c>
      <c r="N56" s="82"/>
      <c r="O56" s="82">
        <f t="shared" si="24"/>
        <v>40</v>
      </c>
      <c r="P56" s="82">
        <f t="shared" si="25"/>
        <v>60</v>
      </c>
      <c r="Q56" s="83">
        <f t="shared" si="26"/>
        <v>316.66666666666669</v>
      </c>
      <c r="R56" s="84">
        <f t="shared" si="27"/>
        <v>0.63333333333333341</v>
      </c>
      <c r="S56" s="86">
        <f t="shared" si="28"/>
        <v>400</v>
      </c>
      <c r="T56" s="82">
        <v>0</v>
      </c>
      <c r="U56" s="82" t="e">
        <f t="shared" si="29"/>
        <v>#REF!</v>
      </c>
      <c r="V56" s="86">
        <f t="shared" si="30"/>
        <v>100</v>
      </c>
      <c r="W56" s="82" t="e">
        <f t="shared" si="31"/>
        <v>#VALUE!</v>
      </c>
      <c r="X56" s="272" t="e">
        <f t="shared" si="32"/>
        <v>#REF!</v>
      </c>
    </row>
    <row r="57" spans="1:24" x14ac:dyDescent="0.25">
      <c r="A57" s="85" t="str">
        <f>IF('Budget - Planning Sheet'!A67=0,"",'Budget - Planning Sheet'!A67)</f>
        <v>TBD</v>
      </c>
      <c r="B57" s="81">
        <f>IF('Budget - Planning Sheet'!C67=0,"",'Budget - Planning Sheet'!C67)</f>
        <v>46347</v>
      </c>
      <c r="C57" s="81">
        <f>IF('Budget - Planning Sheet'!D67=0,"",'Budget - Planning Sheet'!D67)</f>
        <v>46348</v>
      </c>
      <c r="D57" s="80" t="str">
        <f>IF('Budget - Planning Sheet'!F67=0,"",'Budget - Planning Sheet'!F67)</f>
        <v/>
      </c>
      <c r="E57" s="82" t="str">
        <f>IF('Budget - Planning Sheet'!G67=0,"",'Budget - Planning Sheet'!G67)</f>
        <v/>
      </c>
      <c r="F57" s="82" t="str">
        <f>IF('Budget - Planning Sheet'!H67=0,"",'Budget - Planning Sheet'!H67)</f>
        <v/>
      </c>
      <c r="G57" s="82"/>
      <c r="H57" s="82"/>
      <c r="I57" s="82"/>
      <c r="J57" s="82" t="e">
        <f t="shared" si="23"/>
        <v>#VALUE!</v>
      </c>
      <c r="K57" s="82">
        <v>0</v>
      </c>
      <c r="L57" s="82">
        <v>0</v>
      </c>
      <c r="M57" s="82">
        <v>0</v>
      </c>
      <c r="N57" s="82"/>
      <c r="O57" s="82" t="e">
        <f t="shared" si="24"/>
        <v>#VALUE!</v>
      </c>
      <c r="P57" s="82" t="e">
        <f t="shared" si="25"/>
        <v>#VALUE!</v>
      </c>
      <c r="Q57" s="83" t="e">
        <f t="shared" si="26"/>
        <v>#VALUE!</v>
      </c>
      <c r="R57" s="84" t="e">
        <f t="shared" si="27"/>
        <v>#VALUE!</v>
      </c>
      <c r="S57" s="86" t="e">
        <f t="shared" si="28"/>
        <v>#VALUE!</v>
      </c>
      <c r="T57" s="82">
        <v>0</v>
      </c>
      <c r="U57" s="82" t="e">
        <f t="shared" si="29"/>
        <v>#REF!</v>
      </c>
      <c r="V57" s="86" t="e">
        <f t="shared" si="30"/>
        <v>#VALUE!</v>
      </c>
      <c r="W57" s="82" t="e">
        <f t="shared" si="31"/>
        <v>#VALUE!</v>
      </c>
      <c r="X57" s="272" t="e">
        <f t="shared" si="32"/>
        <v>#REF!</v>
      </c>
    </row>
    <row r="58" spans="1:24" x14ac:dyDescent="0.25">
      <c r="A58" s="85" t="str">
        <f>IF('Budget - Planning Sheet'!A68=0,"",'Budget - Planning Sheet'!A68)</f>
        <v>UNM Holiday Craft Fair</v>
      </c>
      <c r="B58" s="81">
        <f>IF('Budget - Planning Sheet'!C68=0,"",'Budget - Planning Sheet'!C68)</f>
        <v>46344</v>
      </c>
      <c r="C58" s="81">
        <f>IF('Budget - Planning Sheet'!D68=0,"",'Budget - Planning Sheet'!D68)</f>
        <v>46346</v>
      </c>
      <c r="D58" s="80" t="str">
        <f>IF('Budget - Planning Sheet'!F68=0,"",'Budget - Planning Sheet'!F68)</f>
        <v/>
      </c>
      <c r="E58" s="82">
        <f>IF('Budget - Planning Sheet'!G68=0,"",'Budget - Planning Sheet'!G68)</f>
        <v>1800</v>
      </c>
      <c r="F58" s="82">
        <f>IF('Budget - Planning Sheet'!H68=0,"",'Budget - Planning Sheet'!H68)</f>
        <v>110</v>
      </c>
      <c r="G58" s="82"/>
      <c r="H58" s="82"/>
      <c r="I58" s="82"/>
      <c r="J58" s="82">
        <f t="shared" si="23"/>
        <v>300</v>
      </c>
      <c r="K58" s="82">
        <v>0</v>
      </c>
      <c r="L58" s="82">
        <v>0</v>
      </c>
      <c r="M58" s="82">
        <v>0</v>
      </c>
      <c r="N58" s="82"/>
      <c r="O58" s="82">
        <f t="shared" si="24"/>
        <v>144</v>
      </c>
      <c r="P58" s="82">
        <f t="shared" si="25"/>
        <v>216</v>
      </c>
      <c r="Q58" s="83">
        <f t="shared" si="26"/>
        <v>1246</v>
      </c>
      <c r="R58" s="84">
        <f t="shared" si="27"/>
        <v>0.69222222222222218</v>
      </c>
      <c r="S58" s="86">
        <f t="shared" si="28"/>
        <v>1440</v>
      </c>
      <c r="T58" s="82">
        <v>0</v>
      </c>
      <c r="U58" s="82" t="e">
        <f t="shared" si="29"/>
        <v>#REF!</v>
      </c>
      <c r="V58" s="86">
        <f t="shared" si="30"/>
        <v>360</v>
      </c>
      <c r="W58" s="82" t="e">
        <f t="shared" si="31"/>
        <v>#VALUE!</v>
      </c>
      <c r="X58" s="272" t="e">
        <f t="shared" si="32"/>
        <v>#REF!</v>
      </c>
    </row>
    <row r="59" spans="1:24" x14ac:dyDescent="0.25">
      <c r="A59" s="85" t="str">
        <f>IF('Budget - Planning Sheet'!A69=0,"",'Budget - Planning Sheet'!A69)</f>
        <v>Home Grown
A New Mexico Food Show &amp; Gift Market</v>
      </c>
      <c r="B59" s="81">
        <f>IF('Budget - Planning Sheet'!C69=0,"",'Budget - Planning Sheet'!C69)</f>
        <v>46347</v>
      </c>
      <c r="C59" s="81">
        <f>IF('Budget - Planning Sheet'!D69=0,"",'Budget - Planning Sheet'!D69)</f>
        <v>46348</v>
      </c>
      <c r="D59" s="80" t="str">
        <f>IF('Budget - Planning Sheet'!F69=0,"",'Budget - Planning Sheet'!F69)</f>
        <v/>
      </c>
      <c r="E59" s="82">
        <f>IF('Budget - Planning Sheet'!G69=0,"",'Budget - Planning Sheet'!G69)</f>
        <v>1500</v>
      </c>
      <c r="F59" s="82" t="str">
        <f>IF('Budget - Planning Sheet'!H69=0,"",'Budget - Planning Sheet'!H69)</f>
        <v/>
      </c>
      <c r="G59" s="82"/>
      <c r="H59" s="82"/>
      <c r="I59" s="82"/>
      <c r="J59" s="82">
        <f t="shared" si="23"/>
        <v>250</v>
      </c>
      <c r="K59" s="82">
        <v>0</v>
      </c>
      <c r="L59" s="82">
        <v>0</v>
      </c>
      <c r="M59" s="82">
        <v>0</v>
      </c>
      <c r="N59" s="82"/>
      <c r="O59" s="82">
        <f t="shared" si="24"/>
        <v>120</v>
      </c>
      <c r="P59" s="82">
        <f t="shared" si="25"/>
        <v>180</v>
      </c>
      <c r="Q59" s="83" t="e">
        <f t="shared" si="26"/>
        <v>#VALUE!</v>
      </c>
      <c r="R59" s="84" t="e">
        <f t="shared" si="27"/>
        <v>#VALUE!</v>
      </c>
      <c r="S59" s="86">
        <f t="shared" si="28"/>
        <v>1200</v>
      </c>
      <c r="T59" s="82">
        <v>0</v>
      </c>
      <c r="U59" s="82" t="e">
        <f t="shared" si="29"/>
        <v>#REF!</v>
      </c>
      <c r="V59" s="86">
        <f t="shared" si="30"/>
        <v>300</v>
      </c>
      <c r="W59" s="82" t="e">
        <f t="shared" si="31"/>
        <v>#VALUE!</v>
      </c>
      <c r="X59" s="272" t="e">
        <f t="shared" si="32"/>
        <v>#REF!</v>
      </c>
    </row>
    <row r="60" spans="1:24" x14ac:dyDescent="0.25">
      <c r="A60" s="85" t="str">
        <f>IF('Budget - Planning Sheet'!A70=0,"",'Budget - Planning Sheet'!A70)</f>
        <v>Rio Grande Arts Festival</v>
      </c>
      <c r="B60" s="81">
        <f>IF('Budget - Planning Sheet'!C70=0,"",'Budget - Planning Sheet'!C70)</f>
        <v>46353</v>
      </c>
      <c r="C60" s="81">
        <f>IF('Budget - Planning Sheet'!D70=0,"",'Budget - Planning Sheet'!D70)</f>
        <v>46355</v>
      </c>
      <c r="D60" s="80" t="str">
        <f>IF('Budget - Planning Sheet'!F70=0,"",'Budget - Planning Sheet'!F70)</f>
        <v/>
      </c>
      <c r="E60" s="82">
        <f>IF('Budget - Planning Sheet'!G70=0,"",'Budget - Planning Sheet'!G70)</f>
        <v>2750</v>
      </c>
      <c r="F60" s="82">
        <f>IF('Budget - Planning Sheet'!H70=0,"",'Budget - Planning Sheet'!H70)</f>
        <v>750</v>
      </c>
      <c r="G60" s="82"/>
      <c r="H60" s="82"/>
      <c r="I60" s="82"/>
      <c r="J60" s="82">
        <f t="shared" si="23"/>
        <v>458.33333333333331</v>
      </c>
      <c r="K60" s="82">
        <v>0</v>
      </c>
      <c r="L60" s="82">
        <v>0</v>
      </c>
      <c r="M60" s="82">
        <v>0</v>
      </c>
      <c r="N60" s="82"/>
      <c r="O60" s="82">
        <f t="shared" si="24"/>
        <v>220</v>
      </c>
      <c r="P60" s="82">
        <f t="shared" si="25"/>
        <v>330</v>
      </c>
      <c r="Q60" s="83">
        <f t="shared" si="26"/>
        <v>1321.6666666666667</v>
      </c>
      <c r="R60" s="84">
        <f t="shared" si="27"/>
        <v>0.48060606060606065</v>
      </c>
      <c r="S60" s="86">
        <f t="shared" si="28"/>
        <v>2200</v>
      </c>
      <c r="T60" s="82">
        <v>0</v>
      </c>
      <c r="U60" s="82" t="e">
        <f t="shared" si="29"/>
        <v>#REF!</v>
      </c>
      <c r="V60" s="86">
        <f t="shared" si="30"/>
        <v>550</v>
      </c>
      <c r="W60" s="82" t="e">
        <f t="shared" si="31"/>
        <v>#VALUE!</v>
      </c>
      <c r="X60" s="272" t="e">
        <f t="shared" si="32"/>
        <v>#REF!</v>
      </c>
    </row>
    <row r="61" spans="1:24" x14ac:dyDescent="0.25">
      <c r="A61" s="85" t="str">
        <f>IF('Budget - Planning Sheet'!A71=0,"",'Budget - Planning Sheet'!A71)</f>
        <v>La Cueva High School Band
2025 Holiday Craft Fair</v>
      </c>
      <c r="B61" s="77">
        <f>IF('Budget - Planning Sheet'!C71=0,"",'Budget - Planning Sheet'!C71)</f>
        <v>46360</v>
      </c>
      <c r="C61" s="77">
        <f>IF('Budget - Planning Sheet'!D71=0,"",'Budget - Planning Sheet'!D71)</f>
        <v>45997</v>
      </c>
      <c r="D61" s="76" t="str">
        <f>IF('Budget - Planning Sheet'!F71=0,"",'Budget - Planning Sheet'!F71)</f>
        <v/>
      </c>
      <c r="E61" s="78">
        <f>IF('Budget - Planning Sheet'!G71=0,"",'Budget - Planning Sheet'!G71)</f>
        <v>750</v>
      </c>
      <c r="F61" s="78">
        <f>IF('Budget - Planning Sheet'!H71=0,"",'Budget - Planning Sheet'!H71)</f>
        <v>85</v>
      </c>
      <c r="G61" s="78"/>
      <c r="H61" s="78"/>
      <c r="I61" s="78"/>
      <c r="J61" s="78">
        <f t="shared" si="23"/>
        <v>125</v>
      </c>
      <c r="K61" s="78">
        <v>0</v>
      </c>
      <c r="L61" s="78">
        <v>0</v>
      </c>
      <c r="M61" s="78">
        <v>0</v>
      </c>
      <c r="N61" s="78"/>
      <c r="O61" s="78">
        <f t="shared" si="24"/>
        <v>60</v>
      </c>
      <c r="P61" s="78">
        <f t="shared" si="25"/>
        <v>90</v>
      </c>
      <c r="Q61" s="231">
        <f t="shared" si="26"/>
        <v>480</v>
      </c>
      <c r="R61" s="282">
        <f t="shared" si="27"/>
        <v>0.64</v>
      </c>
      <c r="S61" s="99">
        <f t="shared" si="28"/>
        <v>600</v>
      </c>
      <c r="T61" s="78">
        <v>0</v>
      </c>
      <c r="U61" s="78" t="e">
        <f t="shared" si="29"/>
        <v>#REF!</v>
      </c>
      <c r="V61" s="99">
        <f t="shared" si="30"/>
        <v>150</v>
      </c>
      <c r="W61" s="78" t="e">
        <f t="shared" si="31"/>
        <v>#VALUE!</v>
      </c>
      <c r="X61" s="274" t="e">
        <f t="shared" si="32"/>
        <v>#REF!</v>
      </c>
    </row>
    <row r="62" spans="1:24" x14ac:dyDescent="0.25">
      <c r="A62" s="85" t="str">
        <f>IF('Budget - Planning Sheet'!A72=0,"",'Budget - Planning Sheet'!A72)</f>
        <v>Railyards Holiday</v>
      </c>
      <c r="B62" s="77">
        <f>IF('Budget - Planning Sheet'!C72=0,"",'Budget - Planning Sheet'!C72)</f>
        <v>46368</v>
      </c>
      <c r="C62" s="77">
        <f>IF('Budget - Planning Sheet'!D72=0,"",'Budget - Planning Sheet'!D72)</f>
        <v>46369</v>
      </c>
      <c r="D62" s="76" t="str">
        <f>IF('Budget - Planning Sheet'!F72=0,"",'Budget - Planning Sheet'!F72)</f>
        <v/>
      </c>
      <c r="E62" s="78">
        <f>IF('Budget - Planning Sheet'!G72=0,"",'Budget - Planning Sheet'!G72)</f>
        <v>750</v>
      </c>
      <c r="F62" s="78">
        <f>IF('Budget - Planning Sheet'!H72=0,"",'Budget - Planning Sheet'!H72)</f>
        <v>85</v>
      </c>
      <c r="G62" s="78"/>
      <c r="H62" s="78"/>
      <c r="I62" s="78"/>
      <c r="J62" s="78">
        <f t="shared" si="23"/>
        <v>125</v>
      </c>
      <c r="K62" s="78">
        <v>0</v>
      </c>
      <c r="L62" s="78">
        <v>0</v>
      </c>
      <c r="M62" s="78">
        <v>0</v>
      </c>
      <c r="N62" s="78"/>
      <c r="O62" s="78">
        <f t="shared" si="24"/>
        <v>60</v>
      </c>
      <c r="P62" s="78">
        <f t="shared" si="25"/>
        <v>90</v>
      </c>
      <c r="Q62" s="231">
        <f t="shared" si="26"/>
        <v>480</v>
      </c>
      <c r="R62" s="282">
        <f t="shared" si="27"/>
        <v>0.64</v>
      </c>
      <c r="S62" s="99">
        <f t="shared" si="28"/>
        <v>600</v>
      </c>
      <c r="T62" s="78">
        <v>0</v>
      </c>
      <c r="U62" s="78" t="e">
        <f t="shared" si="29"/>
        <v>#REF!</v>
      </c>
      <c r="V62" s="99">
        <f t="shared" si="30"/>
        <v>150</v>
      </c>
      <c r="W62" s="78" t="e">
        <f t="shared" si="31"/>
        <v>#VALUE!</v>
      </c>
      <c r="X62" s="274" t="e">
        <f t="shared" si="32"/>
        <v>#REF!</v>
      </c>
    </row>
    <row r="63" spans="1:24" x14ac:dyDescent="0.25">
      <c r="A63" s="85" t="str">
        <f>IF('Budget - Planning Sheet'!A73=0,"",'Budget - Planning Sheet'!A73)</f>
        <v>Railyards Holiday</v>
      </c>
      <c r="B63" s="77">
        <f>IF('Budget - Planning Sheet'!C73=0,"",'Budget - Planning Sheet'!C73)</f>
        <v>46375</v>
      </c>
      <c r="C63" s="77">
        <f>IF('Budget - Planning Sheet'!D73=0,"",'Budget - Planning Sheet'!D73)</f>
        <v>46376</v>
      </c>
      <c r="D63" s="76" t="str">
        <f>IF('Budget - Planning Sheet'!F73=0,"",'Budget - Planning Sheet'!F73)</f>
        <v/>
      </c>
      <c r="E63" s="78">
        <f>IF('Budget - Planning Sheet'!G73=0,"",'Budget - Planning Sheet'!G73)</f>
        <v>750</v>
      </c>
      <c r="F63" s="78">
        <f>IF('Budget - Planning Sheet'!H73=0,"",'Budget - Planning Sheet'!H73)</f>
        <v>85</v>
      </c>
      <c r="G63" s="78"/>
      <c r="H63" s="78"/>
      <c r="I63" s="78"/>
      <c r="J63" s="78">
        <f t="shared" si="23"/>
        <v>125</v>
      </c>
      <c r="K63" s="78">
        <v>0</v>
      </c>
      <c r="L63" s="78">
        <v>0</v>
      </c>
      <c r="M63" s="78">
        <v>0</v>
      </c>
      <c r="N63" s="78"/>
      <c r="O63" s="78">
        <f t="shared" si="24"/>
        <v>60</v>
      </c>
      <c r="P63" s="78">
        <f t="shared" si="25"/>
        <v>90</v>
      </c>
      <c r="Q63" s="231">
        <f t="shared" si="26"/>
        <v>480</v>
      </c>
      <c r="R63" s="282">
        <f t="shared" si="27"/>
        <v>0.64</v>
      </c>
      <c r="S63" s="99">
        <f t="shared" si="28"/>
        <v>600</v>
      </c>
      <c r="T63" s="78">
        <v>0</v>
      </c>
      <c r="U63" s="78" t="e">
        <f t="shared" si="29"/>
        <v>#REF!</v>
      </c>
      <c r="V63" s="99">
        <f t="shared" si="30"/>
        <v>150</v>
      </c>
      <c r="W63" s="78" t="e">
        <f t="shared" si="31"/>
        <v>#VALUE!</v>
      </c>
      <c r="X63" s="274" t="e">
        <f t="shared" si="32"/>
        <v>#REF!</v>
      </c>
    </row>
    <row r="64" spans="1:24" x14ac:dyDescent="0.25">
      <c r="D64" s="1"/>
      <c r="E64" s="73"/>
      <c r="F64" s="73"/>
    </row>
    <row r="65" spans="4:6" x14ac:dyDescent="0.25">
      <c r="D65" s="1"/>
      <c r="E65" s="73"/>
      <c r="F65" s="73"/>
    </row>
    <row r="66" spans="4:6" x14ac:dyDescent="0.25">
      <c r="D66" s="1"/>
      <c r="E66" s="73"/>
      <c r="F66" s="73"/>
    </row>
    <row r="67" spans="4:6" x14ac:dyDescent="0.25">
      <c r="D67" s="1"/>
      <c r="E67" s="73"/>
      <c r="F67" s="73"/>
    </row>
    <row r="68" spans="4:6" x14ac:dyDescent="0.25">
      <c r="D68" s="1"/>
      <c r="E68" s="73"/>
      <c r="F68" s="73"/>
    </row>
    <row r="69" spans="4:6" x14ac:dyDescent="0.25">
      <c r="D69" s="1"/>
      <c r="E69" s="73"/>
      <c r="F69" s="73"/>
    </row>
    <row r="70" spans="4:6" x14ac:dyDescent="0.25">
      <c r="D70" s="1"/>
      <c r="E70" s="73"/>
      <c r="F70" s="73"/>
    </row>
    <row r="71" spans="4:6" x14ac:dyDescent="0.25">
      <c r="D71" s="1"/>
      <c r="E71" s="73"/>
      <c r="F71" s="73"/>
    </row>
    <row r="72" spans="4:6" x14ac:dyDescent="0.25">
      <c r="D72" s="1"/>
      <c r="E72" s="73"/>
      <c r="F72" s="73"/>
    </row>
    <row r="73" spans="4:6" x14ac:dyDescent="0.25">
      <c r="D73" s="1"/>
      <c r="E73" s="73"/>
      <c r="F73" s="73"/>
    </row>
    <row r="74" spans="4:6" x14ac:dyDescent="0.25">
      <c r="D74" s="1"/>
      <c r="E74" s="73"/>
      <c r="F74" s="73"/>
    </row>
    <row r="75" spans="4:6" x14ac:dyDescent="0.25">
      <c r="D75" s="1"/>
      <c r="E75" s="73"/>
      <c r="F75" s="73"/>
    </row>
    <row r="76" spans="4:6" x14ac:dyDescent="0.25">
      <c r="D76" s="1"/>
      <c r="E76" s="73"/>
      <c r="F76" s="73"/>
    </row>
    <row r="77" spans="4:6" x14ac:dyDescent="0.25">
      <c r="D77" s="1"/>
      <c r="E77" s="73"/>
      <c r="F77" s="73"/>
    </row>
    <row r="78" spans="4:6" x14ac:dyDescent="0.25">
      <c r="D78" s="1"/>
      <c r="E78" s="73"/>
      <c r="F78" s="73"/>
    </row>
    <row r="79" spans="4:6" x14ac:dyDescent="0.25">
      <c r="D79" s="1"/>
      <c r="E79" s="73"/>
      <c r="F79" s="73"/>
    </row>
    <row r="80" spans="4:6" x14ac:dyDescent="0.25">
      <c r="D80" s="1"/>
      <c r="E80" s="73"/>
      <c r="F80" s="73"/>
    </row>
    <row r="81" spans="4:6" x14ac:dyDescent="0.25">
      <c r="D81" s="1"/>
      <c r="E81" s="73"/>
      <c r="F81" s="73"/>
    </row>
    <row r="82" spans="4:6" x14ac:dyDescent="0.25">
      <c r="D82" s="1"/>
      <c r="E82" s="73"/>
      <c r="F82" s="73"/>
    </row>
    <row r="83" spans="4:6" x14ac:dyDescent="0.25">
      <c r="D83" s="1"/>
      <c r="E83" s="73"/>
      <c r="F83" s="73"/>
    </row>
    <row r="84" spans="4:6" x14ac:dyDescent="0.25">
      <c r="D84" s="1"/>
      <c r="E84" s="73"/>
      <c r="F84" s="73"/>
    </row>
    <row r="85" spans="4:6" x14ac:dyDescent="0.25">
      <c r="D85" s="1"/>
      <c r="E85" s="73"/>
      <c r="F85" s="73"/>
    </row>
    <row r="86" spans="4:6" x14ac:dyDescent="0.25">
      <c r="D86" s="1"/>
      <c r="E86" s="73"/>
      <c r="F86" s="73"/>
    </row>
    <row r="87" spans="4:6" x14ac:dyDescent="0.25">
      <c r="D87" s="1"/>
      <c r="E87" s="73"/>
      <c r="F87" s="73"/>
    </row>
    <row r="88" spans="4:6" x14ac:dyDescent="0.25">
      <c r="D88" s="1"/>
      <c r="E88" s="73"/>
      <c r="F88" s="73"/>
    </row>
    <row r="89" spans="4:6" x14ac:dyDescent="0.25">
      <c r="D89" s="1"/>
      <c r="E89" s="73"/>
      <c r="F89" s="73"/>
    </row>
    <row r="90" spans="4:6" x14ac:dyDescent="0.25">
      <c r="D90" s="1"/>
      <c r="E90" s="73"/>
      <c r="F90" s="73"/>
    </row>
    <row r="91" spans="4:6" x14ac:dyDescent="0.25">
      <c r="D91" s="1"/>
      <c r="E91" s="73"/>
      <c r="F91" s="7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0926-C648-4503-8D14-7EC6E5542BE9}">
  <dimension ref="A1:O135"/>
  <sheetViews>
    <sheetView topLeftCell="A4" zoomScale="128" workbookViewId="0">
      <pane ySplit="2115" topLeftCell="A90" activePane="bottomLeft"/>
      <selection activeCell="K1" sqref="K1:K1048576"/>
      <selection pane="bottomLeft" sqref="A1:E135"/>
    </sheetView>
  </sheetViews>
  <sheetFormatPr defaultRowHeight="15" x14ac:dyDescent="0.25"/>
  <cols>
    <col min="1" max="1" width="30.140625" style="5" bestFit="1" customWidth="1"/>
    <col min="2" max="2" width="42.28515625" style="1" bestFit="1" customWidth="1"/>
    <col min="3" max="3" width="11.85546875" style="2" bestFit="1" customWidth="1"/>
    <col min="4" max="4" width="11.28515625" style="2" bestFit="1" customWidth="1"/>
    <col min="5" max="5" width="25.7109375" style="1" bestFit="1" customWidth="1"/>
    <col min="6" max="6" width="11.7109375" style="1" customWidth="1"/>
    <col min="7" max="7" width="11.140625" style="35" bestFit="1" customWidth="1"/>
    <col min="8" max="8" width="13.28515625" style="35" bestFit="1" customWidth="1"/>
    <col min="9" max="9" width="13.28515625" style="2" customWidth="1"/>
    <col min="10" max="10" width="13.28515625" style="35" customWidth="1"/>
    <col min="14" max="14" width="16.140625" bestFit="1" customWidth="1"/>
  </cols>
  <sheetData>
    <row r="1" spans="1:15" ht="23.25" x14ac:dyDescent="0.35">
      <c r="A1" s="287" t="s">
        <v>52</v>
      </c>
      <c r="B1" s="287"/>
      <c r="C1" s="287"/>
      <c r="D1" s="287"/>
      <c r="E1" s="287"/>
      <c r="F1" s="10"/>
    </row>
    <row r="2" spans="1:15" x14ac:dyDescent="0.25">
      <c r="A2" s="288" t="s">
        <v>194</v>
      </c>
      <c r="B2" s="288"/>
      <c r="C2" s="288"/>
      <c r="D2" s="288"/>
      <c r="E2" s="288"/>
    </row>
    <row r="3" spans="1:15" ht="23.25" x14ac:dyDescent="0.35">
      <c r="A3" s="26"/>
      <c r="B3" s="10"/>
      <c r="C3" s="33"/>
      <c r="D3" s="33"/>
      <c r="E3" s="10"/>
      <c r="F3" s="10"/>
    </row>
    <row r="4" spans="1:15" ht="18.75" x14ac:dyDescent="0.3">
      <c r="A4" s="289" t="s">
        <v>91</v>
      </c>
      <c r="B4" s="289"/>
      <c r="C4" s="289"/>
      <c r="D4" s="289"/>
      <c r="E4" s="289"/>
      <c r="F4" s="52"/>
    </row>
    <row r="5" spans="1:15" ht="19.5" thickBot="1" x14ac:dyDescent="0.35">
      <c r="A5" s="52"/>
      <c r="B5" s="52"/>
      <c r="C5" s="52"/>
      <c r="D5" s="52"/>
      <c r="E5" s="52"/>
      <c r="F5" s="52"/>
    </row>
    <row r="6" spans="1:15" s="1" customFormat="1" ht="18" thickBot="1" x14ac:dyDescent="0.45">
      <c r="A6" s="37" t="s">
        <v>2</v>
      </c>
      <c r="B6" s="38" t="s">
        <v>51</v>
      </c>
      <c r="C6" s="39" t="s">
        <v>19</v>
      </c>
      <c r="D6" s="39" t="s">
        <v>18</v>
      </c>
      <c r="E6" s="40" t="s">
        <v>50</v>
      </c>
      <c r="F6" s="65" t="s">
        <v>157</v>
      </c>
      <c r="G6" s="173" t="s">
        <v>93</v>
      </c>
      <c r="H6" s="174" t="s">
        <v>155</v>
      </c>
      <c r="I6" s="175" t="s">
        <v>181</v>
      </c>
      <c r="J6" s="174" t="s">
        <v>156</v>
      </c>
    </row>
    <row r="7" spans="1:15" x14ac:dyDescent="0.25">
      <c r="A7" s="176"/>
      <c r="B7" s="177"/>
      <c r="C7" s="178"/>
      <c r="D7" s="178"/>
      <c r="E7" s="177"/>
      <c r="F7" s="177"/>
      <c r="G7" s="179"/>
      <c r="H7" s="179"/>
      <c r="I7" s="178"/>
      <c r="J7" s="179"/>
    </row>
    <row r="8" spans="1:15" ht="30" x14ac:dyDescent="0.25">
      <c r="A8" s="181" t="s">
        <v>59</v>
      </c>
      <c r="B8" s="182" t="s">
        <v>43</v>
      </c>
      <c r="C8" s="183">
        <v>46067</v>
      </c>
      <c r="D8" s="183">
        <v>46068</v>
      </c>
      <c r="E8" s="184" t="s">
        <v>73</v>
      </c>
      <c r="F8" s="184">
        <v>12</v>
      </c>
      <c r="G8" s="185">
        <v>2500</v>
      </c>
      <c r="H8" s="185">
        <v>250</v>
      </c>
      <c r="I8" s="186" t="s">
        <v>108</v>
      </c>
      <c r="J8" s="185"/>
    </row>
    <row r="9" spans="1:15" ht="15.75" thickBot="1" x14ac:dyDescent="0.3">
      <c r="A9" s="188" t="s">
        <v>100</v>
      </c>
      <c r="B9" s="189"/>
      <c r="C9" s="190">
        <f>C8+7</f>
        <v>46074</v>
      </c>
      <c r="D9" s="190"/>
      <c r="E9" s="191"/>
      <c r="F9" s="191"/>
      <c r="G9" s="192"/>
      <c r="H9" s="192"/>
      <c r="I9" s="193"/>
      <c r="J9" s="192"/>
    </row>
    <row r="10" spans="1:15" ht="45" x14ac:dyDescent="0.25">
      <c r="A10" s="194" t="s">
        <v>27</v>
      </c>
      <c r="B10" s="195" t="s">
        <v>102</v>
      </c>
      <c r="C10" s="196">
        <v>46080</v>
      </c>
      <c r="D10" s="196">
        <v>46082</v>
      </c>
      <c r="E10" s="195" t="s">
        <v>67</v>
      </c>
      <c r="F10" s="195">
        <v>19.5</v>
      </c>
      <c r="G10" s="197">
        <v>2350</v>
      </c>
      <c r="H10" s="197">
        <v>450</v>
      </c>
      <c r="I10" s="198" t="s">
        <v>108</v>
      </c>
      <c r="J10" s="197"/>
      <c r="M10" s="235">
        <v>46069</v>
      </c>
      <c r="N10" t="s">
        <v>183</v>
      </c>
      <c r="O10">
        <v>650</v>
      </c>
    </row>
    <row r="11" spans="1:15" x14ac:dyDescent="0.25">
      <c r="A11" s="199" t="s">
        <v>100</v>
      </c>
      <c r="B11" s="200"/>
      <c r="C11" s="201">
        <f>C10+8</f>
        <v>46088</v>
      </c>
      <c r="D11" s="201">
        <f>D10+7</f>
        <v>46089</v>
      </c>
      <c r="E11" s="202"/>
      <c r="F11" s="202"/>
      <c r="G11" s="203"/>
      <c r="H11" s="203"/>
      <c r="I11" s="204"/>
      <c r="J11" s="203"/>
      <c r="M11" s="235">
        <v>46073</v>
      </c>
      <c r="N11" t="s">
        <v>184</v>
      </c>
      <c r="O11">
        <v>350</v>
      </c>
    </row>
    <row r="12" spans="1:15" ht="45" x14ac:dyDescent="0.25">
      <c r="A12" s="199" t="s">
        <v>72</v>
      </c>
      <c r="B12" s="202" t="s">
        <v>42</v>
      </c>
      <c r="C12" s="201">
        <v>46094</v>
      </c>
      <c r="D12" s="201">
        <v>46096</v>
      </c>
      <c r="E12" s="202" t="s">
        <v>96</v>
      </c>
      <c r="F12" s="202">
        <v>20</v>
      </c>
      <c r="G12" s="203">
        <v>1862</v>
      </c>
      <c r="H12" s="203">
        <v>700</v>
      </c>
      <c r="I12" s="204" t="s">
        <v>108</v>
      </c>
      <c r="J12" s="203">
        <v>365</v>
      </c>
      <c r="M12" s="235">
        <v>46081</v>
      </c>
      <c r="N12" t="s">
        <v>185</v>
      </c>
      <c r="O12">
        <v>200</v>
      </c>
    </row>
    <row r="13" spans="1:15" x14ac:dyDescent="0.25">
      <c r="A13" s="205" t="s">
        <v>100</v>
      </c>
      <c r="B13" s="202"/>
      <c r="C13" s="201">
        <f>C12+7</f>
        <v>46101</v>
      </c>
      <c r="D13" s="201">
        <f>D12+7</f>
        <v>46103</v>
      </c>
      <c r="E13" s="202"/>
      <c r="F13" s="202"/>
      <c r="G13" s="203"/>
      <c r="H13" s="203"/>
      <c r="I13" s="204"/>
      <c r="J13" s="203"/>
      <c r="M13" s="235">
        <v>46113</v>
      </c>
      <c r="N13" t="s">
        <v>187</v>
      </c>
      <c r="O13">
        <v>125</v>
      </c>
    </row>
    <row r="14" spans="1:15" ht="45" x14ac:dyDescent="0.25">
      <c r="A14" s="199" t="s">
        <v>176</v>
      </c>
      <c r="B14" s="202"/>
      <c r="C14" s="201">
        <v>46105</v>
      </c>
      <c r="D14" s="201">
        <v>46107</v>
      </c>
      <c r="E14" s="202" t="s">
        <v>96</v>
      </c>
      <c r="F14" s="202">
        <v>21</v>
      </c>
      <c r="G14" s="203">
        <v>2000</v>
      </c>
      <c r="H14" s="203">
        <v>325</v>
      </c>
      <c r="I14" s="244" t="s">
        <v>108</v>
      </c>
      <c r="J14" s="203"/>
      <c r="M14" s="235">
        <v>46142</v>
      </c>
      <c r="N14" t="s">
        <v>34</v>
      </c>
      <c r="O14">
        <v>750</v>
      </c>
    </row>
    <row r="15" spans="1:15" ht="45.75" thickBot="1" x14ac:dyDescent="0.3">
      <c r="A15" s="245" t="s">
        <v>177</v>
      </c>
      <c r="B15" s="246"/>
      <c r="C15" s="206">
        <v>46108</v>
      </c>
      <c r="D15" s="206">
        <v>46110</v>
      </c>
      <c r="E15" s="246" t="s">
        <v>96</v>
      </c>
      <c r="F15" s="246">
        <v>21</v>
      </c>
      <c r="G15" s="247">
        <v>2000</v>
      </c>
      <c r="H15" s="247">
        <v>325</v>
      </c>
      <c r="I15" s="248" t="s">
        <v>108</v>
      </c>
      <c r="J15" s="247"/>
      <c r="M15" t="s">
        <v>190</v>
      </c>
    </row>
    <row r="16" spans="1:15" x14ac:dyDescent="0.25">
      <c r="A16" s="251" t="s">
        <v>100</v>
      </c>
      <c r="B16" s="252"/>
      <c r="C16" s="253"/>
      <c r="D16" s="253"/>
      <c r="E16" s="252"/>
      <c r="F16" s="252"/>
      <c r="G16" s="254"/>
      <c r="H16" s="254"/>
      <c r="I16" s="255"/>
      <c r="J16" s="254"/>
      <c r="M16" t="s">
        <v>191</v>
      </c>
      <c r="O16">
        <v>65</v>
      </c>
    </row>
    <row r="17" spans="1:14" ht="30" x14ac:dyDescent="0.25">
      <c r="A17" s="182" t="s">
        <v>60</v>
      </c>
      <c r="B17" s="184" t="s">
        <v>42</v>
      </c>
      <c r="C17" s="183">
        <v>46123</v>
      </c>
      <c r="D17" s="183">
        <v>46124</v>
      </c>
      <c r="E17" s="184" t="s">
        <v>86</v>
      </c>
      <c r="F17" s="184">
        <v>14</v>
      </c>
      <c r="G17" s="185">
        <v>2350</v>
      </c>
      <c r="H17" s="185">
        <v>575</v>
      </c>
      <c r="I17" s="186" t="s">
        <v>108</v>
      </c>
      <c r="J17" s="185">
        <v>375</v>
      </c>
    </row>
    <row r="18" spans="1:14" ht="45" x14ac:dyDescent="0.25">
      <c r="A18" s="218" t="s">
        <v>66</v>
      </c>
      <c r="B18" s="213" t="s">
        <v>88</v>
      </c>
      <c r="C18" s="214">
        <v>46130</v>
      </c>
      <c r="D18" s="214">
        <v>46130</v>
      </c>
      <c r="E18" s="212" t="s">
        <v>186</v>
      </c>
      <c r="F18" s="212">
        <v>7</v>
      </c>
      <c r="G18" s="83">
        <v>750</v>
      </c>
      <c r="H18" s="83">
        <v>137</v>
      </c>
      <c r="I18" s="215" t="s">
        <v>188</v>
      </c>
      <c r="J18" s="83"/>
    </row>
    <row r="19" spans="1:14" ht="15.75" thickBot="1" x14ac:dyDescent="0.3">
      <c r="A19" s="188" t="s">
        <v>100</v>
      </c>
      <c r="B19" s="191"/>
      <c r="C19" s="190">
        <f>C18+7</f>
        <v>46137</v>
      </c>
      <c r="D19" s="190"/>
      <c r="E19" s="189"/>
      <c r="F19" s="189"/>
      <c r="G19" s="192"/>
      <c r="H19" s="192"/>
      <c r="I19" s="193"/>
      <c r="J19" s="192"/>
    </row>
    <row r="20" spans="1:14" ht="45" x14ac:dyDescent="0.25">
      <c r="A20" s="223" t="s">
        <v>69</v>
      </c>
      <c r="B20" s="224" t="s">
        <v>88</v>
      </c>
      <c r="C20" s="225">
        <v>46144</v>
      </c>
      <c r="D20" s="225">
        <v>46145</v>
      </c>
      <c r="E20" s="224" t="s">
        <v>87</v>
      </c>
      <c r="F20" s="224">
        <v>19</v>
      </c>
      <c r="G20" s="91">
        <v>1200</v>
      </c>
      <c r="H20" s="91">
        <v>140</v>
      </c>
      <c r="I20" s="226" t="s">
        <v>108</v>
      </c>
      <c r="J20" s="91">
        <v>140</v>
      </c>
    </row>
    <row r="21" spans="1:14" ht="30" x14ac:dyDescent="0.25">
      <c r="A21" s="227" t="s">
        <v>81</v>
      </c>
      <c r="B21" s="228" t="s">
        <v>82</v>
      </c>
      <c r="C21" s="229">
        <v>46151</v>
      </c>
      <c r="D21" s="229">
        <f>C21</f>
        <v>46151</v>
      </c>
      <c r="E21" s="230" t="s">
        <v>85</v>
      </c>
      <c r="F21" s="230">
        <v>3</v>
      </c>
      <c r="G21" s="231">
        <v>200</v>
      </c>
      <c r="H21" s="231">
        <f>180/15</f>
        <v>12</v>
      </c>
      <c r="I21" s="232" t="s">
        <v>108</v>
      </c>
      <c r="J21" s="231">
        <v>10</v>
      </c>
    </row>
    <row r="22" spans="1:14" x14ac:dyDescent="0.25">
      <c r="A22" s="227" t="s">
        <v>80</v>
      </c>
      <c r="B22" s="230" t="s">
        <v>43</v>
      </c>
      <c r="C22" s="229">
        <v>46152</v>
      </c>
      <c r="D22" s="229">
        <f>C22</f>
        <v>46152</v>
      </c>
      <c r="E22" s="230" t="s">
        <v>84</v>
      </c>
      <c r="F22" s="230">
        <v>4</v>
      </c>
      <c r="G22" s="231">
        <v>400</v>
      </c>
      <c r="H22" s="231">
        <v>25</v>
      </c>
      <c r="I22" s="77" t="s">
        <v>108</v>
      </c>
      <c r="J22" s="231">
        <v>25</v>
      </c>
    </row>
    <row r="23" spans="1:14" ht="34.5" customHeight="1" x14ac:dyDescent="0.25">
      <c r="A23" s="275" t="s">
        <v>71</v>
      </c>
      <c r="B23" s="228" t="s">
        <v>70</v>
      </c>
      <c r="C23" s="229">
        <v>46158</v>
      </c>
      <c r="D23" s="229">
        <v>46159</v>
      </c>
      <c r="E23" s="228" t="s">
        <v>158</v>
      </c>
      <c r="F23" s="228">
        <v>14</v>
      </c>
      <c r="G23" s="231">
        <v>2200</v>
      </c>
      <c r="H23" s="231">
        <v>660</v>
      </c>
      <c r="I23" s="77" t="s">
        <v>199</v>
      </c>
      <c r="J23" s="231"/>
    </row>
    <row r="24" spans="1:14" ht="45" x14ac:dyDescent="0.25">
      <c r="A24" s="227" t="s">
        <v>195</v>
      </c>
      <c r="B24" s="228" t="s">
        <v>197</v>
      </c>
      <c r="C24" s="229">
        <v>46164</v>
      </c>
      <c r="D24" s="229">
        <v>46166</v>
      </c>
      <c r="E24" s="228" t="s">
        <v>196</v>
      </c>
      <c r="F24" s="249">
        <v>20</v>
      </c>
      <c r="G24" s="231">
        <v>2000</v>
      </c>
      <c r="H24" s="231">
        <v>140</v>
      </c>
      <c r="I24" s="232" t="s">
        <v>198</v>
      </c>
      <c r="J24" s="231"/>
    </row>
    <row r="25" spans="1:14" ht="30" x14ac:dyDescent="0.25">
      <c r="A25" s="199" t="s">
        <v>81</v>
      </c>
      <c r="B25" s="202" t="s">
        <v>82</v>
      </c>
      <c r="C25" s="201">
        <v>46172</v>
      </c>
      <c r="D25" s="201">
        <f t="shared" ref="D25:D64" si="0">C25</f>
        <v>46172</v>
      </c>
      <c r="E25" s="200" t="s">
        <v>85</v>
      </c>
      <c r="F25" s="200">
        <v>3</v>
      </c>
      <c r="G25" s="203">
        <v>200</v>
      </c>
      <c r="H25" s="203">
        <v>12</v>
      </c>
      <c r="I25" s="204"/>
      <c r="J25" s="203"/>
    </row>
    <row r="26" spans="1:14" ht="15.75" thickBot="1" x14ac:dyDescent="0.3">
      <c r="A26" s="219" t="s">
        <v>80</v>
      </c>
      <c r="B26" s="220" t="s">
        <v>43</v>
      </c>
      <c r="C26" s="206">
        <v>46173</v>
      </c>
      <c r="D26" s="206">
        <f>C26</f>
        <v>46173</v>
      </c>
      <c r="E26" s="220" t="s">
        <v>84</v>
      </c>
      <c r="F26" s="220">
        <v>4</v>
      </c>
      <c r="G26" s="221">
        <v>350</v>
      </c>
      <c r="H26" s="221">
        <v>25</v>
      </c>
      <c r="I26" s="222"/>
      <c r="J26" s="221"/>
    </row>
    <row r="27" spans="1:14" ht="30" x14ac:dyDescent="0.25">
      <c r="A27" s="176" t="s">
        <v>81</v>
      </c>
      <c r="B27" s="216" t="s">
        <v>82</v>
      </c>
      <c r="C27" s="217">
        <f>C25+7</f>
        <v>46179</v>
      </c>
      <c r="D27" s="217">
        <f>C27</f>
        <v>46179</v>
      </c>
      <c r="E27" s="241" t="s">
        <v>85</v>
      </c>
      <c r="F27" s="241"/>
      <c r="G27" s="179">
        <v>200</v>
      </c>
      <c r="H27" s="179">
        <v>12</v>
      </c>
      <c r="I27" s="178"/>
      <c r="J27" s="180"/>
    </row>
    <row r="28" spans="1:14" x14ac:dyDescent="0.25">
      <c r="A28" s="181" t="s">
        <v>80</v>
      </c>
      <c r="B28" s="182" t="s">
        <v>43</v>
      </c>
      <c r="C28" s="183">
        <f>C27+1</f>
        <v>46180</v>
      </c>
      <c r="D28" s="183">
        <f>C28</f>
        <v>46180</v>
      </c>
      <c r="E28" s="182" t="s">
        <v>84</v>
      </c>
      <c r="F28" s="182"/>
      <c r="G28" s="185">
        <v>300</v>
      </c>
      <c r="H28" s="185">
        <v>25</v>
      </c>
      <c r="I28" s="186"/>
      <c r="J28" s="187"/>
    </row>
    <row r="29" spans="1:14" ht="30" x14ac:dyDescent="0.25">
      <c r="A29" s="242" t="s">
        <v>76</v>
      </c>
      <c r="B29" s="208" t="s">
        <v>74</v>
      </c>
      <c r="C29" s="209">
        <f>C27+7</f>
        <v>46186</v>
      </c>
      <c r="D29" s="209">
        <v>46187</v>
      </c>
      <c r="E29" s="208" t="s">
        <v>73</v>
      </c>
      <c r="F29" s="208"/>
      <c r="G29" s="210">
        <v>550</v>
      </c>
      <c r="H29" s="210">
        <v>100</v>
      </c>
      <c r="I29" s="294" t="s">
        <v>193</v>
      </c>
      <c r="J29" s="295"/>
    </row>
    <row r="30" spans="1:14" ht="30" x14ac:dyDescent="0.25">
      <c r="A30" s="242" t="s">
        <v>81</v>
      </c>
      <c r="B30" s="208" t="s">
        <v>82</v>
      </c>
      <c r="C30" s="209">
        <f>C29+7</f>
        <v>46193</v>
      </c>
      <c r="D30" s="209">
        <f>C30</f>
        <v>46193</v>
      </c>
      <c r="E30" s="207" t="s">
        <v>85</v>
      </c>
      <c r="F30" s="207"/>
      <c r="G30" s="210">
        <v>150</v>
      </c>
      <c r="H30" s="210">
        <v>12</v>
      </c>
      <c r="I30" s="296"/>
      <c r="J30" s="297"/>
    </row>
    <row r="31" spans="1:14" x14ac:dyDescent="0.25">
      <c r="A31" s="181" t="s">
        <v>80</v>
      </c>
      <c r="B31" s="182" t="s">
        <v>43</v>
      </c>
      <c r="C31" s="183">
        <f>C30+1</f>
        <v>46194</v>
      </c>
      <c r="D31" s="183">
        <f>C31</f>
        <v>46194</v>
      </c>
      <c r="E31" s="182" t="s">
        <v>84</v>
      </c>
      <c r="F31" s="182"/>
      <c r="G31" s="185">
        <v>350</v>
      </c>
      <c r="H31" s="185">
        <v>25</v>
      </c>
      <c r="I31" s="296"/>
      <c r="J31" s="297"/>
    </row>
    <row r="32" spans="1:14" ht="30" x14ac:dyDescent="0.25">
      <c r="A32" s="242" t="s">
        <v>201</v>
      </c>
      <c r="B32" s="298" t="s">
        <v>202</v>
      </c>
      <c r="C32" s="209">
        <v>46197</v>
      </c>
      <c r="D32" s="209">
        <f>C32</f>
        <v>46197</v>
      </c>
      <c r="E32" s="207" t="s">
        <v>203</v>
      </c>
      <c r="F32" s="207"/>
      <c r="G32" s="210">
        <v>150</v>
      </c>
      <c r="H32" s="210">
        <v>10</v>
      </c>
      <c r="I32" s="211"/>
      <c r="J32" s="210"/>
      <c r="N32" s="236"/>
    </row>
    <row r="33" spans="1:14" ht="30" x14ac:dyDescent="0.25">
      <c r="A33" s="242" t="s">
        <v>81</v>
      </c>
      <c r="B33" s="208" t="s">
        <v>82</v>
      </c>
      <c r="C33" s="209">
        <f>C30+7</f>
        <v>46200</v>
      </c>
      <c r="D33" s="209">
        <f>C33</f>
        <v>46200</v>
      </c>
      <c r="E33" s="207" t="s">
        <v>85</v>
      </c>
      <c r="F33" s="207"/>
      <c r="G33" s="210">
        <v>150</v>
      </c>
      <c r="H33" s="210">
        <v>12</v>
      </c>
      <c r="I33" s="296"/>
      <c r="J33" s="297"/>
    </row>
    <row r="34" spans="1:14" ht="15.75" x14ac:dyDescent="0.25">
      <c r="A34" s="181" t="s">
        <v>80</v>
      </c>
      <c r="B34" s="182" t="s">
        <v>43</v>
      </c>
      <c r="C34" s="183">
        <f>C33+1</f>
        <v>46201</v>
      </c>
      <c r="D34" s="183">
        <f>C34</f>
        <v>46201</v>
      </c>
      <c r="E34" s="182" t="s">
        <v>84</v>
      </c>
      <c r="F34" s="182"/>
      <c r="G34" s="185">
        <v>350</v>
      </c>
      <c r="H34" s="185">
        <v>25</v>
      </c>
      <c r="I34" s="186"/>
      <c r="J34" s="185"/>
      <c r="N34" s="236"/>
    </row>
    <row r="35" spans="1:14" ht="30" x14ac:dyDescent="0.25">
      <c r="A35" s="230" t="s">
        <v>75</v>
      </c>
      <c r="B35" s="228" t="s">
        <v>74</v>
      </c>
      <c r="C35" s="229">
        <v>46207</v>
      </c>
      <c r="D35" s="229">
        <v>46208</v>
      </c>
      <c r="E35" s="228" t="s">
        <v>77</v>
      </c>
      <c r="F35" s="228">
        <v>12</v>
      </c>
      <c r="G35" s="231">
        <v>900</v>
      </c>
      <c r="H35" s="231">
        <v>250</v>
      </c>
      <c r="I35" s="232" t="s">
        <v>193</v>
      </c>
      <c r="J35" s="231"/>
    </row>
    <row r="36" spans="1:14" ht="30" x14ac:dyDescent="0.25">
      <c r="A36" s="276" t="s">
        <v>201</v>
      </c>
      <c r="B36" s="299" t="s">
        <v>202</v>
      </c>
      <c r="C36" s="278">
        <v>46211</v>
      </c>
      <c r="D36" s="278">
        <f>C36</f>
        <v>46211</v>
      </c>
      <c r="E36" s="279" t="s">
        <v>203</v>
      </c>
      <c r="F36" s="279"/>
      <c r="G36" s="280">
        <v>150</v>
      </c>
      <c r="H36" s="280">
        <v>10</v>
      </c>
      <c r="I36" s="281"/>
      <c r="J36" s="280"/>
      <c r="N36" s="236"/>
    </row>
    <row r="37" spans="1:14" ht="30" x14ac:dyDescent="0.25">
      <c r="A37" s="276" t="s">
        <v>81</v>
      </c>
      <c r="B37" s="277" t="s">
        <v>82</v>
      </c>
      <c r="C37" s="278">
        <f>C35+7</f>
        <v>46214</v>
      </c>
      <c r="D37" s="278">
        <f>C37</f>
        <v>46214</v>
      </c>
      <c r="E37" s="279" t="s">
        <v>85</v>
      </c>
      <c r="F37" s="279">
        <v>3</v>
      </c>
      <c r="G37" s="280">
        <v>150</v>
      </c>
      <c r="H37" s="280">
        <v>12</v>
      </c>
      <c r="I37" s="281"/>
      <c r="J37" s="280"/>
    </row>
    <row r="38" spans="1:14" x14ac:dyDescent="0.25">
      <c r="A38" s="227" t="s">
        <v>80</v>
      </c>
      <c r="B38" s="230" t="s">
        <v>43</v>
      </c>
      <c r="C38" s="229">
        <f>C37+1</f>
        <v>46215</v>
      </c>
      <c r="D38" s="229">
        <f>C38</f>
        <v>46215</v>
      </c>
      <c r="E38" s="230" t="s">
        <v>84</v>
      </c>
      <c r="F38" s="230">
        <v>4</v>
      </c>
      <c r="G38" s="231">
        <v>350</v>
      </c>
      <c r="H38" s="231">
        <v>25</v>
      </c>
      <c r="I38" s="77"/>
      <c r="J38" s="231"/>
    </row>
    <row r="39" spans="1:14" ht="30" x14ac:dyDescent="0.25">
      <c r="A39" s="276" t="s">
        <v>201</v>
      </c>
      <c r="B39" s="299" t="s">
        <v>202</v>
      </c>
      <c r="C39" s="278">
        <v>46218</v>
      </c>
      <c r="D39" s="278">
        <f>C39</f>
        <v>46218</v>
      </c>
      <c r="E39" s="279" t="s">
        <v>203</v>
      </c>
      <c r="F39" s="279"/>
      <c r="G39" s="280">
        <v>150</v>
      </c>
      <c r="H39" s="280">
        <v>10</v>
      </c>
      <c r="I39" s="281"/>
      <c r="J39" s="280"/>
      <c r="N39" s="236"/>
    </row>
    <row r="40" spans="1:14" ht="30" x14ac:dyDescent="0.25">
      <c r="A40" s="276" t="s">
        <v>81</v>
      </c>
      <c r="B40" s="277" t="s">
        <v>82</v>
      </c>
      <c r="C40" s="278">
        <f>C38+7</f>
        <v>46222</v>
      </c>
      <c r="D40" s="278">
        <f>C40</f>
        <v>46222</v>
      </c>
      <c r="E40" s="279" t="s">
        <v>85</v>
      </c>
      <c r="F40" s="279">
        <v>3</v>
      </c>
      <c r="G40" s="280">
        <v>150</v>
      </c>
      <c r="H40" s="280">
        <v>12</v>
      </c>
      <c r="I40" s="232"/>
      <c r="J40" s="231"/>
    </row>
    <row r="41" spans="1:14" x14ac:dyDescent="0.25">
      <c r="A41" s="227" t="s">
        <v>80</v>
      </c>
      <c r="B41" s="230" t="s">
        <v>43</v>
      </c>
      <c r="C41" s="229">
        <f>C40+1</f>
        <v>46223</v>
      </c>
      <c r="D41" s="229">
        <f>C41</f>
        <v>46223</v>
      </c>
      <c r="E41" s="230" t="s">
        <v>84</v>
      </c>
      <c r="F41" s="230">
        <v>4</v>
      </c>
      <c r="G41" s="231">
        <v>350</v>
      </c>
      <c r="H41" s="231">
        <v>25</v>
      </c>
      <c r="I41" s="77"/>
      <c r="J41" s="231"/>
    </row>
    <row r="42" spans="1:14" ht="45.75" thickBot="1" x14ac:dyDescent="0.3">
      <c r="A42" s="237" t="s">
        <v>68</v>
      </c>
      <c r="B42" s="238" t="s">
        <v>89</v>
      </c>
      <c r="C42" s="239">
        <v>46228</v>
      </c>
      <c r="D42" s="239">
        <v>46229</v>
      </c>
      <c r="E42" s="238" t="s">
        <v>90</v>
      </c>
      <c r="F42" s="238">
        <v>16</v>
      </c>
      <c r="G42" s="107">
        <v>2200</v>
      </c>
      <c r="H42" s="107">
        <v>605</v>
      </c>
      <c r="I42" s="240" t="s">
        <v>200</v>
      </c>
      <c r="J42" s="107">
        <v>287.5</v>
      </c>
    </row>
    <row r="43" spans="1:14" ht="30" x14ac:dyDescent="0.25">
      <c r="A43" s="207" t="s">
        <v>81</v>
      </c>
      <c r="B43" s="208" t="s">
        <v>82</v>
      </c>
      <c r="C43" s="209">
        <f>C42+7</f>
        <v>46235</v>
      </c>
      <c r="D43" s="209">
        <f t="shared" ref="D43:D44" si="1">C43</f>
        <v>46235</v>
      </c>
      <c r="E43" s="207" t="s">
        <v>85</v>
      </c>
      <c r="F43" s="207"/>
      <c r="G43" s="210">
        <v>150</v>
      </c>
      <c r="H43" s="210">
        <v>12</v>
      </c>
      <c r="I43" s="211"/>
      <c r="J43" s="210"/>
    </row>
    <row r="44" spans="1:14" x14ac:dyDescent="0.25">
      <c r="A44" s="182" t="s">
        <v>80</v>
      </c>
      <c r="B44" s="182" t="s">
        <v>43</v>
      </c>
      <c r="C44" s="183">
        <f>C43+1</f>
        <v>46236</v>
      </c>
      <c r="D44" s="183">
        <f t="shared" si="1"/>
        <v>46236</v>
      </c>
      <c r="E44" s="182" t="s">
        <v>84</v>
      </c>
      <c r="F44" s="182"/>
      <c r="G44" s="185">
        <v>350</v>
      </c>
      <c r="H44" s="185">
        <v>25</v>
      </c>
      <c r="I44" s="186"/>
      <c r="J44" s="185"/>
    </row>
    <row r="45" spans="1:14" ht="30" x14ac:dyDescent="0.25">
      <c r="A45" s="242" t="s">
        <v>201</v>
      </c>
      <c r="B45" s="298" t="s">
        <v>202</v>
      </c>
      <c r="C45" s="209">
        <v>46239</v>
      </c>
      <c r="D45" s="209">
        <f>C45</f>
        <v>46239</v>
      </c>
      <c r="E45" s="207" t="s">
        <v>203</v>
      </c>
      <c r="F45" s="207"/>
      <c r="G45" s="210">
        <v>150</v>
      </c>
      <c r="H45" s="210">
        <v>10</v>
      </c>
      <c r="I45" s="211"/>
      <c r="J45" s="210"/>
      <c r="N45" s="236"/>
    </row>
    <row r="46" spans="1:14" ht="30" x14ac:dyDescent="0.25">
      <c r="A46" s="212" t="s">
        <v>78</v>
      </c>
      <c r="B46" s="213" t="s">
        <v>74</v>
      </c>
      <c r="C46" s="214">
        <f>C43+7</f>
        <v>46242</v>
      </c>
      <c r="D46" s="214">
        <v>46243</v>
      </c>
      <c r="E46" s="213" t="s">
        <v>77</v>
      </c>
      <c r="F46" s="213"/>
      <c r="G46" s="83">
        <v>850</v>
      </c>
      <c r="H46" s="83">
        <v>85</v>
      </c>
      <c r="I46" s="215" t="s">
        <v>193</v>
      </c>
      <c r="J46" s="83"/>
    </row>
    <row r="47" spans="1:14" ht="30" x14ac:dyDescent="0.25">
      <c r="A47" s="182" t="s">
        <v>81</v>
      </c>
      <c r="B47" s="184" t="s">
        <v>82</v>
      </c>
      <c r="C47" s="183">
        <f>C46+7</f>
        <v>46249</v>
      </c>
      <c r="D47" s="183">
        <f>C47</f>
        <v>46249</v>
      </c>
      <c r="E47" s="182" t="s">
        <v>85</v>
      </c>
      <c r="F47" s="182"/>
      <c r="G47" s="185">
        <v>150</v>
      </c>
      <c r="H47" s="185">
        <v>12</v>
      </c>
      <c r="I47" s="186"/>
      <c r="J47" s="185"/>
    </row>
    <row r="48" spans="1:14" x14ac:dyDescent="0.25">
      <c r="A48" s="182" t="s">
        <v>80</v>
      </c>
      <c r="B48" s="182" t="s">
        <v>43</v>
      </c>
      <c r="C48" s="183">
        <f>C47+1</f>
        <v>46250</v>
      </c>
      <c r="D48" s="183">
        <f>C48</f>
        <v>46250</v>
      </c>
      <c r="E48" s="182" t="s">
        <v>84</v>
      </c>
      <c r="F48" s="182"/>
      <c r="G48" s="185">
        <v>350</v>
      </c>
      <c r="H48" s="185">
        <v>25</v>
      </c>
      <c r="I48" s="186"/>
      <c r="J48" s="185"/>
    </row>
    <row r="49" spans="1:14" ht="30" x14ac:dyDescent="0.25">
      <c r="A49" s="242" t="s">
        <v>201</v>
      </c>
      <c r="B49" s="298" t="s">
        <v>202</v>
      </c>
      <c r="C49" s="209">
        <v>46253</v>
      </c>
      <c r="D49" s="209">
        <f>C49</f>
        <v>46253</v>
      </c>
      <c r="E49" s="207" t="s">
        <v>203</v>
      </c>
      <c r="F49" s="207"/>
      <c r="G49" s="210">
        <v>150</v>
      </c>
      <c r="H49" s="210">
        <v>10</v>
      </c>
      <c r="I49" s="211"/>
      <c r="J49" s="210"/>
      <c r="N49" s="236"/>
    </row>
    <row r="50" spans="1:14" ht="30" x14ac:dyDescent="0.25">
      <c r="A50" s="212" t="s">
        <v>127</v>
      </c>
      <c r="B50" s="213" t="s">
        <v>82</v>
      </c>
      <c r="C50" s="214">
        <v>46256</v>
      </c>
      <c r="D50" s="214">
        <v>46257</v>
      </c>
      <c r="E50" s="213" t="s">
        <v>128</v>
      </c>
      <c r="F50" s="213"/>
      <c r="G50" s="83">
        <v>2000</v>
      </c>
      <c r="H50" s="83">
        <v>190</v>
      </c>
      <c r="I50" s="81"/>
      <c r="J50" s="83"/>
    </row>
    <row r="51" spans="1:14" ht="30" x14ac:dyDescent="0.25">
      <c r="A51" s="200" t="s">
        <v>140</v>
      </c>
      <c r="B51" s="202" t="s">
        <v>42</v>
      </c>
      <c r="C51" s="201">
        <v>46275</v>
      </c>
      <c r="D51" s="201">
        <v>46285</v>
      </c>
      <c r="E51" s="202" t="s">
        <v>141</v>
      </c>
      <c r="F51" s="202"/>
      <c r="G51" s="203">
        <v>1000</v>
      </c>
      <c r="H51" s="203"/>
      <c r="I51" s="204"/>
      <c r="J51" s="203"/>
    </row>
    <row r="52" spans="1:14" ht="30" customHeight="1" x14ac:dyDescent="0.25">
      <c r="A52" s="292" t="s">
        <v>192</v>
      </c>
      <c r="B52" s="293"/>
      <c r="C52" s="201">
        <v>46270</v>
      </c>
      <c r="D52" s="201">
        <f t="shared" si="0"/>
        <v>46270</v>
      </c>
      <c r="E52" s="200"/>
      <c r="F52" s="200"/>
      <c r="G52" s="203">
        <v>150</v>
      </c>
      <c r="H52" s="203">
        <v>12</v>
      </c>
      <c r="I52" s="204"/>
      <c r="J52" s="203"/>
    </row>
    <row r="53" spans="1:14" x14ac:dyDescent="0.25">
      <c r="A53" s="292" t="s">
        <v>192</v>
      </c>
      <c r="B53" s="293"/>
      <c r="C53" s="201">
        <f>C52+1</f>
        <v>46271</v>
      </c>
      <c r="D53" s="201">
        <f t="shared" si="0"/>
        <v>46271</v>
      </c>
      <c r="E53" s="200"/>
      <c r="F53" s="200"/>
      <c r="G53" s="203">
        <v>350</v>
      </c>
      <c r="H53" s="203">
        <v>25</v>
      </c>
      <c r="I53" s="204"/>
      <c r="J53" s="203"/>
    </row>
    <row r="54" spans="1:14" ht="30" x14ac:dyDescent="0.25">
      <c r="A54" s="230" t="s">
        <v>79</v>
      </c>
      <c r="B54" s="228" t="s">
        <v>74</v>
      </c>
      <c r="C54" s="229">
        <f>C52+7</f>
        <v>46277</v>
      </c>
      <c r="D54" s="229">
        <v>46278</v>
      </c>
      <c r="E54" s="228" t="s">
        <v>86</v>
      </c>
      <c r="F54" s="228"/>
      <c r="G54" s="231">
        <v>1100</v>
      </c>
      <c r="H54" s="231">
        <v>350</v>
      </c>
      <c r="I54" s="232" t="s">
        <v>193</v>
      </c>
      <c r="J54" s="231"/>
    </row>
    <row r="55" spans="1:14" ht="30" x14ac:dyDescent="0.25">
      <c r="A55" s="194" t="s">
        <v>201</v>
      </c>
      <c r="B55" s="300" t="s">
        <v>202</v>
      </c>
      <c r="C55" s="196">
        <v>46281</v>
      </c>
      <c r="D55" s="196">
        <f>C55</f>
        <v>46281</v>
      </c>
      <c r="E55" s="301" t="s">
        <v>203</v>
      </c>
      <c r="F55" s="301"/>
      <c r="G55" s="197">
        <v>150</v>
      </c>
      <c r="H55" s="197">
        <v>10</v>
      </c>
      <c r="I55" s="198"/>
      <c r="J55" s="197"/>
      <c r="N55" s="236"/>
    </row>
    <row r="56" spans="1:14" ht="30" x14ac:dyDescent="0.25">
      <c r="A56" s="200" t="s">
        <v>81</v>
      </c>
      <c r="B56" s="202" t="s">
        <v>82</v>
      </c>
      <c r="C56" s="201">
        <f>C54+7</f>
        <v>46284</v>
      </c>
      <c r="D56" s="201">
        <f t="shared" si="0"/>
        <v>46284</v>
      </c>
      <c r="E56" s="200" t="s">
        <v>85</v>
      </c>
      <c r="F56" s="200"/>
      <c r="G56" s="203">
        <v>150</v>
      </c>
      <c r="H56" s="203">
        <v>12</v>
      </c>
      <c r="I56" s="204"/>
      <c r="J56" s="203"/>
    </row>
    <row r="57" spans="1:14" x14ac:dyDescent="0.25">
      <c r="A57" s="200" t="s">
        <v>80</v>
      </c>
      <c r="B57" s="200" t="s">
        <v>43</v>
      </c>
      <c r="C57" s="201">
        <f>C56+1</f>
        <v>46285</v>
      </c>
      <c r="D57" s="201">
        <f t="shared" si="0"/>
        <v>46285</v>
      </c>
      <c r="E57" s="200" t="s">
        <v>84</v>
      </c>
      <c r="F57" s="200"/>
      <c r="G57" s="203">
        <v>350</v>
      </c>
      <c r="H57" s="203">
        <v>25</v>
      </c>
      <c r="I57" s="204"/>
      <c r="J57" s="203"/>
    </row>
    <row r="58" spans="1:14" ht="45" x14ac:dyDescent="0.25">
      <c r="A58" s="200" t="s">
        <v>124</v>
      </c>
      <c r="B58" s="302" t="s">
        <v>125</v>
      </c>
      <c r="C58" s="201">
        <v>46290</v>
      </c>
      <c r="D58" s="201">
        <v>46292</v>
      </c>
      <c r="E58" s="202" t="s">
        <v>126</v>
      </c>
      <c r="F58" s="202"/>
      <c r="G58" s="203">
        <v>2000</v>
      </c>
      <c r="H58" s="203">
        <v>315</v>
      </c>
      <c r="I58" s="204"/>
      <c r="J58" s="203"/>
    </row>
    <row r="59" spans="1:14" ht="45" x14ac:dyDescent="0.25">
      <c r="A59" s="213" t="s">
        <v>83</v>
      </c>
      <c r="B59" s="213" t="s">
        <v>92</v>
      </c>
      <c r="C59" s="214">
        <v>46304</v>
      </c>
      <c r="D59" s="214">
        <v>46306</v>
      </c>
      <c r="E59" s="213" t="s">
        <v>99</v>
      </c>
      <c r="F59" s="213"/>
      <c r="G59" s="83">
        <v>2500</v>
      </c>
      <c r="H59" s="83">
        <v>750</v>
      </c>
      <c r="I59" s="290" t="s">
        <v>189</v>
      </c>
      <c r="J59" s="83"/>
    </row>
    <row r="60" spans="1:14" ht="45" x14ac:dyDescent="0.25">
      <c r="A60" s="213" t="s">
        <v>83</v>
      </c>
      <c r="B60" s="213" t="s">
        <v>92</v>
      </c>
      <c r="C60" s="214">
        <f t="shared" ref="C57:C71" si="2">C59+7</f>
        <v>46311</v>
      </c>
      <c r="D60" s="214">
        <f>D59+7</f>
        <v>46313</v>
      </c>
      <c r="E60" s="213" t="s">
        <v>101</v>
      </c>
      <c r="F60" s="213"/>
      <c r="G60" s="83">
        <v>2500</v>
      </c>
      <c r="H60" s="83">
        <v>750</v>
      </c>
      <c r="I60" s="291"/>
      <c r="J60" s="83"/>
    </row>
    <row r="61" spans="1:14" ht="30" x14ac:dyDescent="0.25">
      <c r="A61" s="182" t="s">
        <v>81</v>
      </c>
      <c r="B61" s="184" t="s">
        <v>82</v>
      </c>
      <c r="C61" s="183">
        <v>46319</v>
      </c>
      <c r="D61" s="183">
        <f t="shared" si="0"/>
        <v>46319</v>
      </c>
      <c r="E61" s="182" t="s">
        <v>85</v>
      </c>
      <c r="F61" s="182"/>
      <c r="G61" s="185">
        <v>150</v>
      </c>
      <c r="H61" s="185">
        <v>12</v>
      </c>
      <c r="I61" s="186"/>
      <c r="J61" s="185"/>
    </row>
    <row r="62" spans="1:14" x14ac:dyDescent="0.25">
      <c r="A62" s="182" t="s">
        <v>80</v>
      </c>
      <c r="B62" s="182" t="s">
        <v>43</v>
      </c>
      <c r="C62" s="183">
        <f>C61+1</f>
        <v>46320</v>
      </c>
      <c r="D62" s="183">
        <f t="shared" si="0"/>
        <v>46320</v>
      </c>
      <c r="E62" s="182" t="s">
        <v>84</v>
      </c>
      <c r="F62" s="182"/>
      <c r="G62" s="185">
        <v>350</v>
      </c>
      <c r="H62" s="185">
        <v>25</v>
      </c>
      <c r="I62" s="186"/>
      <c r="J62" s="185"/>
    </row>
    <row r="63" spans="1:14" ht="30" x14ac:dyDescent="0.25">
      <c r="A63" s="182" t="s">
        <v>81</v>
      </c>
      <c r="B63" s="184" t="s">
        <v>82</v>
      </c>
      <c r="C63" s="183">
        <f>C61+7</f>
        <v>46326</v>
      </c>
      <c r="D63" s="183">
        <f t="shared" si="0"/>
        <v>46326</v>
      </c>
      <c r="E63" s="182" t="s">
        <v>85</v>
      </c>
      <c r="F63" s="182"/>
      <c r="G63" s="185">
        <v>150</v>
      </c>
      <c r="H63" s="185">
        <v>12</v>
      </c>
      <c r="I63" s="186"/>
      <c r="J63" s="185"/>
    </row>
    <row r="64" spans="1:14" x14ac:dyDescent="0.25">
      <c r="A64" s="200" t="s">
        <v>204</v>
      </c>
      <c r="B64" s="200"/>
      <c r="C64" s="201">
        <f t="shared" si="2"/>
        <v>46333</v>
      </c>
      <c r="D64" s="201">
        <f t="shared" si="0"/>
        <v>46333</v>
      </c>
      <c r="E64" s="200"/>
      <c r="F64" s="200"/>
      <c r="G64" s="203"/>
      <c r="H64" s="203"/>
      <c r="I64" s="204"/>
      <c r="J64" s="203"/>
    </row>
    <row r="65" spans="1:10" ht="45" x14ac:dyDescent="0.25">
      <c r="A65" s="230" t="s">
        <v>137</v>
      </c>
      <c r="B65" s="233" t="s">
        <v>138</v>
      </c>
      <c r="C65" s="229">
        <f>C63+7</f>
        <v>46333</v>
      </c>
      <c r="D65" s="229">
        <f>C65</f>
        <v>46333</v>
      </c>
      <c r="E65" s="76" t="s">
        <v>139</v>
      </c>
      <c r="F65" s="76"/>
      <c r="G65" s="231">
        <v>500</v>
      </c>
      <c r="H65" s="231">
        <v>50</v>
      </c>
      <c r="I65" s="77"/>
      <c r="J65" s="231"/>
    </row>
    <row r="66" spans="1:10" ht="30" x14ac:dyDescent="0.25">
      <c r="A66" s="230" t="s">
        <v>8</v>
      </c>
      <c r="B66" s="233" t="s">
        <v>45</v>
      </c>
      <c r="C66" s="229">
        <f t="shared" si="2"/>
        <v>46340</v>
      </c>
      <c r="D66" s="229">
        <f>C66</f>
        <v>46340</v>
      </c>
      <c r="E66" s="76" t="s">
        <v>143</v>
      </c>
      <c r="F66" s="76"/>
      <c r="G66" s="231">
        <v>500</v>
      </c>
      <c r="H66" s="231">
        <v>60</v>
      </c>
      <c r="I66" s="77"/>
      <c r="J66" s="231"/>
    </row>
    <row r="67" spans="1:10" x14ac:dyDescent="0.25">
      <c r="A67" s="202" t="s">
        <v>204</v>
      </c>
      <c r="B67" s="202"/>
      <c r="C67" s="201">
        <f t="shared" si="2"/>
        <v>46347</v>
      </c>
      <c r="D67" s="201">
        <v>46348</v>
      </c>
      <c r="E67" s="202"/>
      <c r="F67" s="202"/>
      <c r="G67" s="203"/>
      <c r="H67" s="203"/>
      <c r="I67" s="204"/>
      <c r="J67" s="203"/>
    </row>
    <row r="68" spans="1:10" ht="45" x14ac:dyDescent="0.25">
      <c r="A68" s="228" t="s">
        <v>145</v>
      </c>
      <c r="B68" s="228" t="s">
        <v>46</v>
      </c>
      <c r="C68" s="229">
        <v>46344</v>
      </c>
      <c r="D68" s="229">
        <v>46346</v>
      </c>
      <c r="E68" s="228" t="s">
        <v>146</v>
      </c>
      <c r="F68" s="228"/>
      <c r="G68" s="231">
        <v>1800</v>
      </c>
      <c r="H68" s="231">
        <v>110</v>
      </c>
      <c r="I68" s="77"/>
      <c r="J68" s="231"/>
    </row>
    <row r="69" spans="1:10" ht="45" x14ac:dyDescent="0.25">
      <c r="A69" s="228" t="s">
        <v>151</v>
      </c>
      <c r="B69" s="228" t="s">
        <v>152</v>
      </c>
      <c r="C69" s="229">
        <v>46347</v>
      </c>
      <c r="D69" s="229">
        <v>46348</v>
      </c>
      <c r="E69" s="228" t="s">
        <v>153</v>
      </c>
      <c r="F69" s="228"/>
      <c r="G69" s="231">
        <v>1500</v>
      </c>
      <c r="H69" s="231">
        <v>0</v>
      </c>
      <c r="I69" s="77"/>
      <c r="J69" s="231"/>
    </row>
    <row r="70" spans="1:10" ht="45" x14ac:dyDescent="0.25">
      <c r="A70" s="230" t="s">
        <v>10</v>
      </c>
      <c r="B70" s="228" t="s">
        <v>42</v>
      </c>
      <c r="C70" s="229">
        <v>46353</v>
      </c>
      <c r="D70" s="229">
        <v>46355</v>
      </c>
      <c r="E70" s="233" t="s">
        <v>96</v>
      </c>
      <c r="F70" s="233"/>
      <c r="G70" s="231">
        <v>2750</v>
      </c>
      <c r="H70" s="231">
        <v>750</v>
      </c>
      <c r="I70" s="232" t="s">
        <v>189</v>
      </c>
      <c r="J70" s="231"/>
    </row>
    <row r="71" spans="1:10" ht="30" x14ac:dyDescent="0.25">
      <c r="A71" s="234" t="s">
        <v>147</v>
      </c>
      <c r="B71" s="234" t="s">
        <v>148</v>
      </c>
      <c r="C71" s="214">
        <f t="shared" si="2"/>
        <v>46360</v>
      </c>
      <c r="D71" s="214">
        <v>45997</v>
      </c>
      <c r="E71" s="212" t="s">
        <v>149</v>
      </c>
      <c r="F71" s="212"/>
      <c r="G71" s="83">
        <v>750</v>
      </c>
      <c r="H71" s="83">
        <v>85</v>
      </c>
      <c r="I71" s="81"/>
      <c r="J71" s="83"/>
    </row>
    <row r="72" spans="1:10" x14ac:dyDescent="0.25">
      <c r="A72" s="234" t="s">
        <v>182</v>
      </c>
      <c r="B72" s="212" t="s">
        <v>43</v>
      </c>
      <c r="C72" s="214">
        <v>46368</v>
      </c>
      <c r="D72" s="81">
        <v>46369</v>
      </c>
      <c r="E72" s="212" t="s">
        <v>149</v>
      </c>
      <c r="F72" s="212"/>
      <c r="G72" s="83">
        <v>750</v>
      </c>
      <c r="H72" s="83">
        <v>85</v>
      </c>
      <c r="I72" s="81"/>
      <c r="J72" s="83"/>
    </row>
    <row r="73" spans="1:10" x14ac:dyDescent="0.25">
      <c r="A73" s="234" t="s">
        <v>182</v>
      </c>
      <c r="B73" s="212" t="s">
        <v>43</v>
      </c>
      <c r="C73" s="214">
        <v>46375</v>
      </c>
      <c r="D73" s="81">
        <v>46376</v>
      </c>
      <c r="E73" s="212" t="s">
        <v>149</v>
      </c>
      <c r="F73" s="212"/>
      <c r="G73" s="83">
        <v>750</v>
      </c>
      <c r="H73" s="83">
        <v>85</v>
      </c>
      <c r="I73" s="81"/>
      <c r="J73" s="83"/>
    </row>
    <row r="74" spans="1:10" x14ac:dyDescent="0.25">
      <c r="A74" s="6"/>
      <c r="B74" s="5"/>
      <c r="E74" s="9"/>
      <c r="F74" s="9"/>
    </row>
    <row r="75" spans="1:10" x14ac:dyDescent="0.25">
      <c r="A75" s="6"/>
      <c r="B75" s="5"/>
      <c r="E75" s="9"/>
      <c r="F75" s="9"/>
    </row>
    <row r="76" spans="1:10" x14ac:dyDescent="0.25">
      <c r="A76" s="6"/>
      <c r="B76" s="5"/>
      <c r="E76" s="9"/>
      <c r="F76" s="9"/>
    </row>
    <row r="77" spans="1:10" x14ac:dyDescent="0.25">
      <c r="A77" s="6"/>
      <c r="B77" s="5"/>
      <c r="E77" s="9"/>
      <c r="F77" s="9"/>
    </row>
    <row r="78" spans="1:10" x14ac:dyDescent="0.25">
      <c r="A78" s="6"/>
      <c r="B78" s="5"/>
      <c r="E78" s="9"/>
      <c r="F78" s="9"/>
    </row>
    <row r="79" spans="1:10" x14ac:dyDescent="0.25">
      <c r="A79" s="6"/>
      <c r="B79" s="5"/>
      <c r="E79" s="9"/>
      <c r="F79" s="9"/>
    </row>
    <row r="80" spans="1:10" x14ac:dyDescent="0.25">
      <c r="B80" s="5"/>
      <c r="C80" s="172"/>
      <c r="D80" s="172"/>
      <c r="E80" s="6"/>
      <c r="F80" s="6"/>
    </row>
    <row r="81" spans="1:10" x14ac:dyDescent="0.25">
      <c r="B81" s="5"/>
      <c r="C81" s="172"/>
      <c r="D81" s="172"/>
      <c r="E81" s="6"/>
      <c r="F81" s="6"/>
    </row>
    <row r="82" spans="1:10" x14ac:dyDescent="0.25">
      <c r="B82" s="5"/>
      <c r="C82" s="172"/>
      <c r="D82" s="172"/>
      <c r="E82" s="6"/>
      <c r="F82" s="6"/>
    </row>
    <row r="83" spans="1:10" ht="45" x14ac:dyDescent="0.25">
      <c r="A83" s="125" t="s">
        <v>27</v>
      </c>
      <c r="B83" s="135" t="s">
        <v>102</v>
      </c>
      <c r="C83" s="127">
        <v>46087</v>
      </c>
      <c r="D83" s="127">
        <v>46089</v>
      </c>
      <c r="E83" s="128" t="s">
        <v>67</v>
      </c>
      <c r="F83" s="129"/>
      <c r="G83" s="130">
        <v>1543</v>
      </c>
      <c r="H83" s="131">
        <v>220</v>
      </c>
      <c r="I83" s="132"/>
      <c r="J83" s="133"/>
    </row>
    <row r="84" spans="1:10" x14ac:dyDescent="0.25">
      <c r="A84" s="125" t="s">
        <v>100</v>
      </c>
      <c r="B84" s="126"/>
      <c r="C84" s="127">
        <f>C83+7</f>
        <v>46094</v>
      </c>
      <c r="D84" s="127">
        <f>D83+7</f>
        <v>46096</v>
      </c>
      <c r="E84" s="128"/>
      <c r="F84" s="129"/>
      <c r="G84" s="130"/>
      <c r="H84" s="131"/>
      <c r="I84" s="132"/>
      <c r="J84" s="131"/>
    </row>
    <row r="85" spans="1:10" ht="45" x14ac:dyDescent="0.25">
      <c r="A85" s="121" t="s">
        <v>72</v>
      </c>
      <c r="B85" s="27" t="s">
        <v>42</v>
      </c>
      <c r="C85" s="29">
        <v>45729</v>
      </c>
      <c r="D85" s="29">
        <v>45731</v>
      </c>
      <c r="E85" s="31" t="s">
        <v>96</v>
      </c>
      <c r="F85" s="66"/>
      <c r="G85" s="48">
        <v>1862</v>
      </c>
      <c r="H85" s="122">
        <v>745</v>
      </c>
      <c r="I85" s="123"/>
      <c r="J85" s="122"/>
    </row>
    <row r="86" spans="1:10" ht="45" x14ac:dyDescent="0.25">
      <c r="A86" s="32" t="s">
        <v>98</v>
      </c>
      <c r="B86" s="27" t="s">
        <v>104</v>
      </c>
      <c r="C86" s="29">
        <v>45737</v>
      </c>
      <c r="D86" s="29">
        <v>45739</v>
      </c>
      <c r="E86" s="31" t="s">
        <v>99</v>
      </c>
      <c r="F86" s="66"/>
      <c r="G86" s="48">
        <v>1200</v>
      </c>
      <c r="H86" s="36">
        <v>325</v>
      </c>
      <c r="I86" s="58"/>
      <c r="J86" s="36"/>
    </row>
    <row r="87" spans="1:10" x14ac:dyDescent="0.25">
      <c r="A87" s="134" t="s">
        <v>100</v>
      </c>
      <c r="B87" s="135"/>
      <c r="C87" s="127">
        <f>C86+7</f>
        <v>45744</v>
      </c>
      <c r="D87" s="127">
        <f>D86+7</f>
        <v>45746</v>
      </c>
      <c r="E87" s="128"/>
      <c r="F87" s="129"/>
      <c r="G87" s="130"/>
      <c r="H87" s="133"/>
      <c r="I87" s="106"/>
      <c r="J87" s="133"/>
    </row>
    <row r="88" spans="1:10" ht="15.75" thickBot="1" x14ac:dyDescent="0.3">
      <c r="A88" s="134" t="s">
        <v>100</v>
      </c>
      <c r="B88" s="135"/>
      <c r="C88" s="127">
        <f>C87+7</f>
        <v>45751</v>
      </c>
      <c r="D88" s="127">
        <f>D87+7</f>
        <v>45753</v>
      </c>
      <c r="E88" s="128"/>
      <c r="F88" s="129"/>
      <c r="G88" s="130"/>
      <c r="H88" s="133"/>
      <c r="I88" s="106"/>
      <c r="J88" s="133"/>
    </row>
    <row r="89" spans="1:10" ht="30" x14ac:dyDescent="0.25">
      <c r="A89" s="30" t="s">
        <v>60</v>
      </c>
      <c r="B89" s="46" t="s">
        <v>42</v>
      </c>
      <c r="C89" s="44">
        <v>45758</v>
      </c>
      <c r="D89" s="44">
        <v>45759</v>
      </c>
      <c r="E89" s="45" t="s">
        <v>86</v>
      </c>
      <c r="F89" s="124"/>
      <c r="G89" s="47">
        <v>2350</v>
      </c>
      <c r="H89" s="42">
        <v>450</v>
      </c>
      <c r="I89" s="34"/>
      <c r="J89" s="42"/>
    </row>
    <row r="90" spans="1:10" ht="45" x14ac:dyDescent="0.25">
      <c r="A90" s="121" t="s">
        <v>66</v>
      </c>
      <c r="B90" s="27" t="s">
        <v>88</v>
      </c>
      <c r="C90" s="29">
        <v>45765</v>
      </c>
      <c r="D90" s="29">
        <v>45765</v>
      </c>
      <c r="E90" s="136" t="s">
        <v>123</v>
      </c>
      <c r="F90" s="137"/>
      <c r="G90" s="48">
        <v>0</v>
      </c>
      <c r="H90" s="36">
        <v>137</v>
      </c>
      <c r="I90" s="58"/>
      <c r="J90" s="36"/>
    </row>
    <row r="91" spans="1:10" ht="15.75" thickBot="1" x14ac:dyDescent="0.3">
      <c r="A91" s="56" t="s">
        <v>100</v>
      </c>
      <c r="B91" s="138"/>
      <c r="C91" s="57">
        <f>C90+7</f>
        <v>45772</v>
      </c>
      <c r="D91" s="57"/>
      <c r="E91" s="139"/>
      <c r="F91" s="140"/>
      <c r="G91" s="49"/>
      <c r="H91" s="43"/>
      <c r="I91" s="62"/>
      <c r="J91" s="43"/>
    </row>
    <row r="92" spans="1:10" ht="45" x14ac:dyDescent="0.25">
      <c r="A92" s="141" t="s">
        <v>69</v>
      </c>
      <c r="B92" s="135" t="s">
        <v>88</v>
      </c>
      <c r="C92" s="127">
        <v>45780</v>
      </c>
      <c r="D92" s="127">
        <v>45781</v>
      </c>
      <c r="E92" s="128" t="s">
        <v>87</v>
      </c>
      <c r="F92" s="129"/>
      <c r="G92" s="130">
        <v>1200</v>
      </c>
      <c r="H92" s="131">
        <v>140</v>
      </c>
      <c r="I92" s="132"/>
      <c r="J92" s="131"/>
    </row>
    <row r="93" spans="1:10" ht="30" x14ac:dyDescent="0.25">
      <c r="A93" s="121" t="s">
        <v>81</v>
      </c>
      <c r="B93" s="27" t="s">
        <v>82</v>
      </c>
      <c r="C93" s="29">
        <v>45787</v>
      </c>
      <c r="D93" s="29">
        <f>C93</f>
        <v>45787</v>
      </c>
      <c r="E93" s="136" t="s">
        <v>85</v>
      </c>
      <c r="F93" s="137"/>
      <c r="G93" s="48">
        <v>200</v>
      </c>
      <c r="H93" s="122">
        <f>180/15</f>
        <v>12</v>
      </c>
      <c r="I93" s="123"/>
      <c r="J93" s="122"/>
    </row>
    <row r="94" spans="1:10" x14ac:dyDescent="0.25">
      <c r="A94" s="121" t="s">
        <v>80</v>
      </c>
      <c r="B94" s="28" t="s">
        <v>43</v>
      </c>
      <c r="C94" s="29">
        <v>45788</v>
      </c>
      <c r="D94" s="29">
        <f t="shared" ref="D94" si="3">C94</f>
        <v>45788</v>
      </c>
      <c r="E94" s="136" t="s">
        <v>84</v>
      </c>
      <c r="F94" s="137"/>
      <c r="G94" s="48">
        <v>400</v>
      </c>
      <c r="H94" s="122">
        <v>25</v>
      </c>
      <c r="I94" s="123"/>
      <c r="J94" s="122"/>
    </row>
    <row r="95" spans="1:10" ht="34.5" customHeight="1" x14ac:dyDescent="0.25">
      <c r="A95" s="142" t="s">
        <v>71</v>
      </c>
      <c r="B95" s="27" t="s">
        <v>70</v>
      </c>
      <c r="C95" s="29">
        <v>45794</v>
      </c>
      <c r="D95" s="29">
        <v>45795</v>
      </c>
      <c r="E95" s="31" t="s">
        <v>86</v>
      </c>
      <c r="F95" s="66"/>
      <c r="G95" s="48">
        <v>2200</v>
      </c>
      <c r="H95" s="122">
        <v>660</v>
      </c>
      <c r="I95" s="123"/>
      <c r="J95" s="122"/>
    </row>
    <row r="96" spans="1:10" ht="45" x14ac:dyDescent="0.25">
      <c r="A96" s="121" t="s">
        <v>113</v>
      </c>
      <c r="B96" s="135" t="s">
        <v>88</v>
      </c>
      <c r="C96" s="29">
        <f>C95+7</f>
        <v>45801</v>
      </c>
      <c r="D96" s="29">
        <v>45803</v>
      </c>
      <c r="E96" s="136" t="s">
        <v>85</v>
      </c>
      <c r="F96" s="137"/>
      <c r="G96" s="48">
        <v>1200</v>
      </c>
      <c r="H96" s="122">
        <v>525</v>
      </c>
      <c r="I96" s="123">
        <v>240</v>
      </c>
      <c r="J96" s="122"/>
    </row>
    <row r="97" spans="1:10" ht="30.75" thickBot="1" x14ac:dyDescent="0.3">
      <c r="A97" s="56" t="s">
        <v>81</v>
      </c>
      <c r="B97" s="138" t="s">
        <v>82</v>
      </c>
      <c r="C97" s="57">
        <f>C96+7</f>
        <v>45808</v>
      </c>
      <c r="D97" s="57">
        <f t="shared" ref="D97:D98" si="4">C97</f>
        <v>45808</v>
      </c>
      <c r="E97" s="139" t="s">
        <v>85</v>
      </c>
      <c r="F97" s="140"/>
      <c r="G97" s="49">
        <v>200</v>
      </c>
      <c r="H97" s="143">
        <v>12</v>
      </c>
      <c r="I97" s="144"/>
      <c r="J97" s="143"/>
    </row>
    <row r="98" spans="1:10" x14ac:dyDescent="0.25">
      <c r="A98" s="30" t="s">
        <v>80</v>
      </c>
      <c r="B98" s="145" t="s">
        <v>43</v>
      </c>
      <c r="C98" s="44">
        <v>45809</v>
      </c>
      <c r="D98" s="44">
        <f t="shared" si="4"/>
        <v>45809</v>
      </c>
      <c r="E98" s="60" t="s">
        <v>84</v>
      </c>
      <c r="F98" s="146"/>
      <c r="G98" s="147">
        <v>350</v>
      </c>
      <c r="H98" s="148">
        <v>25</v>
      </c>
      <c r="I98" s="120"/>
      <c r="J98" s="148"/>
    </row>
    <row r="99" spans="1:10" ht="30" x14ac:dyDescent="0.25">
      <c r="A99" s="121" t="s">
        <v>76</v>
      </c>
      <c r="B99" s="27" t="s">
        <v>74</v>
      </c>
      <c r="C99" s="29">
        <v>45815</v>
      </c>
      <c r="D99" s="29">
        <v>45816</v>
      </c>
      <c r="E99" s="31" t="s">
        <v>73</v>
      </c>
      <c r="F99" s="66"/>
      <c r="G99" s="48">
        <v>550</v>
      </c>
      <c r="H99" s="122">
        <v>100</v>
      </c>
      <c r="I99" s="123"/>
      <c r="J99" s="122"/>
    </row>
    <row r="100" spans="1:10" ht="30" x14ac:dyDescent="0.25">
      <c r="A100" s="121" t="s">
        <v>81</v>
      </c>
      <c r="B100" s="27" t="s">
        <v>82</v>
      </c>
      <c r="C100" s="29">
        <v>45822</v>
      </c>
      <c r="D100" s="29">
        <f t="shared" ref="D100:D101" si="5">C100</f>
        <v>45822</v>
      </c>
      <c r="E100" s="136" t="s">
        <v>85</v>
      </c>
      <c r="F100" s="137"/>
      <c r="G100" s="48">
        <v>200</v>
      </c>
      <c r="H100" s="122">
        <v>12</v>
      </c>
      <c r="I100" s="123"/>
      <c r="J100" s="122"/>
    </row>
    <row r="101" spans="1:10" x14ac:dyDescent="0.25">
      <c r="A101" s="121" t="s">
        <v>80</v>
      </c>
      <c r="B101" s="28" t="s">
        <v>43</v>
      </c>
      <c r="C101" s="29">
        <v>45823</v>
      </c>
      <c r="D101" s="29">
        <f t="shared" si="5"/>
        <v>45823</v>
      </c>
      <c r="E101" s="136" t="s">
        <v>84</v>
      </c>
      <c r="F101" s="137"/>
      <c r="G101" s="48">
        <v>300</v>
      </c>
      <c r="H101" s="122">
        <v>25</v>
      </c>
      <c r="I101" s="123"/>
      <c r="J101" s="122"/>
    </row>
    <row r="102" spans="1:10" ht="45" x14ac:dyDescent="0.25">
      <c r="A102" s="121" t="s">
        <v>97</v>
      </c>
      <c r="B102" s="6" t="s">
        <v>103</v>
      </c>
      <c r="C102" s="29">
        <v>45828</v>
      </c>
      <c r="D102" s="29">
        <v>45830</v>
      </c>
      <c r="E102" s="31" t="s">
        <v>101</v>
      </c>
      <c r="F102" s="66"/>
      <c r="G102" s="48">
        <v>2000</v>
      </c>
      <c r="H102" s="122">
        <v>182</v>
      </c>
      <c r="I102" s="123"/>
      <c r="J102" s="122"/>
    </row>
    <row r="103" spans="1:10" ht="30" x14ac:dyDescent="0.25">
      <c r="A103" s="121" t="s">
        <v>81</v>
      </c>
      <c r="B103" s="27" t="s">
        <v>82</v>
      </c>
      <c r="C103" s="29">
        <f>C100+14</f>
        <v>45836</v>
      </c>
      <c r="D103" s="29">
        <f t="shared" ref="D103:D104" si="6">C103</f>
        <v>45836</v>
      </c>
      <c r="E103" s="136" t="s">
        <v>85</v>
      </c>
      <c r="F103" s="137"/>
      <c r="G103" s="48">
        <v>200</v>
      </c>
      <c r="H103" s="122">
        <v>12</v>
      </c>
      <c r="I103" s="123"/>
      <c r="J103" s="122"/>
    </row>
    <row r="104" spans="1:10" ht="15.75" thickBot="1" x14ac:dyDescent="0.3">
      <c r="A104" s="56" t="s">
        <v>80</v>
      </c>
      <c r="B104" s="61" t="s">
        <v>43</v>
      </c>
      <c r="C104" s="57">
        <f>C103+1</f>
        <v>45837</v>
      </c>
      <c r="D104" s="57">
        <f t="shared" si="6"/>
        <v>45837</v>
      </c>
      <c r="E104" s="139" t="s">
        <v>84</v>
      </c>
      <c r="F104" s="140"/>
      <c r="G104" s="49">
        <v>300</v>
      </c>
      <c r="H104" s="143">
        <v>25</v>
      </c>
      <c r="I104" s="144"/>
      <c r="J104" s="143"/>
    </row>
    <row r="105" spans="1:10" ht="30" x14ac:dyDescent="0.25">
      <c r="A105" s="30" t="s">
        <v>75</v>
      </c>
      <c r="B105" s="46" t="s">
        <v>74</v>
      </c>
      <c r="C105" s="44">
        <v>45843</v>
      </c>
      <c r="D105" s="44">
        <v>45844</v>
      </c>
      <c r="E105" s="45" t="s">
        <v>77</v>
      </c>
      <c r="F105" s="124"/>
      <c r="G105" s="47">
        <v>900</v>
      </c>
      <c r="H105" s="41">
        <v>250</v>
      </c>
      <c r="I105" s="120"/>
      <c r="J105" s="41"/>
    </row>
    <row r="106" spans="1:10" ht="30" x14ac:dyDescent="0.25">
      <c r="A106" s="121" t="s">
        <v>81</v>
      </c>
      <c r="B106" s="27" t="s">
        <v>82</v>
      </c>
      <c r="C106" s="29">
        <v>45850</v>
      </c>
      <c r="D106" s="29">
        <f t="shared" ref="D106:D107" si="7">C106</f>
        <v>45850</v>
      </c>
      <c r="E106" s="136" t="s">
        <v>85</v>
      </c>
      <c r="F106" s="137"/>
      <c r="G106" s="48">
        <v>150</v>
      </c>
      <c r="H106" s="122">
        <v>12</v>
      </c>
      <c r="I106" s="123"/>
      <c r="J106" s="122"/>
    </row>
    <row r="107" spans="1:10" x14ac:dyDescent="0.25">
      <c r="A107" s="121" t="s">
        <v>80</v>
      </c>
      <c r="B107" s="28" t="s">
        <v>43</v>
      </c>
      <c r="C107" s="29">
        <v>45851</v>
      </c>
      <c r="D107" s="29">
        <f t="shared" si="7"/>
        <v>45851</v>
      </c>
      <c r="E107" s="136" t="s">
        <v>84</v>
      </c>
      <c r="F107" s="137"/>
      <c r="G107" s="48">
        <v>350</v>
      </c>
      <c r="H107" s="122">
        <v>25</v>
      </c>
      <c r="I107" s="123"/>
      <c r="J107" s="122"/>
    </row>
    <row r="108" spans="1:10" ht="30" x14ac:dyDescent="0.25">
      <c r="A108" s="121" t="s">
        <v>81</v>
      </c>
      <c r="B108" s="27" t="s">
        <v>82</v>
      </c>
      <c r="C108" s="29">
        <v>45857</v>
      </c>
      <c r="D108" s="29">
        <f>C108</f>
        <v>45857</v>
      </c>
      <c r="E108" s="136" t="s">
        <v>85</v>
      </c>
      <c r="F108" s="137"/>
      <c r="G108" s="48">
        <v>150</v>
      </c>
      <c r="H108" s="122">
        <v>12</v>
      </c>
      <c r="I108" s="123"/>
      <c r="J108" s="122"/>
    </row>
    <row r="109" spans="1:10" x14ac:dyDescent="0.25">
      <c r="A109" s="121" t="s">
        <v>80</v>
      </c>
      <c r="B109" s="28" t="s">
        <v>43</v>
      </c>
      <c r="C109" s="29">
        <v>45858</v>
      </c>
      <c r="D109" s="29">
        <f>C109</f>
        <v>45858</v>
      </c>
      <c r="E109" s="136" t="s">
        <v>84</v>
      </c>
      <c r="F109" s="137"/>
      <c r="G109" s="48">
        <v>350</v>
      </c>
      <c r="H109" s="122">
        <v>25</v>
      </c>
      <c r="I109" s="123"/>
      <c r="J109" s="122"/>
    </row>
    <row r="110" spans="1:10" ht="30" x14ac:dyDescent="0.25">
      <c r="A110" s="121" t="s">
        <v>134</v>
      </c>
      <c r="B110" s="27" t="s">
        <v>135</v>
      </c>
      <c r="C110" s="29">
        <v>45862</v>
      </c>
      <c r="D110" s="29">
        <f t="shared" ref="D110" si="8">C110</f>
        <v>45862</v>
      </c>
      <c r="E110" s="136" t="s">
        <v>136</v>
      </c>
      <c r="F110" s="137"/>
      <c r="G110" s="48">
        <v>400</v>
      </c>
      <c r="H110" s="122">
        <v>45</v>
      </c>
      <c r="I110" s="123"/>
      <c r="J110" s="122"/>
    </row>
    <row r="111" spans="1:10" ht="45.75" thickBot="1" x14ac:dyDescent="0.3">
      <c r="A111" s="56" t="s">
        <v>68</v>
      </c>
      <c r="B111" s="138" t="s">
        <v>89</v>
      </c>
      <c r="C111" s="57">
        <v>45864</v>
      </c>
      <c r="D111" s="57">
        <v>45865</v>
      </c>
      <c r="E111" s="149" t="s">
        <v>90</v>
      </c>
      <c r="F111" s="150"/>
      <c r="G111" s="49">
        <v>2200</v>
      </c>
      <c r="H111" s="143">
        <v>605</v>
      </c>
      <c r="I111" s="144"/>
      <c r="J111" s="143"/>
    </row>
    <row r="112" spans="1:10" ht="30" x14ac:dyDescent="0.25">
      <c r="A112" s="30" t="s">
        <v>81</v>
      </c>
      <c r="B112" s="46" t="s">
        <v>82</v>
      </c>
      <c r="C112" s="44">
        <v>45871</v>
      </c>
      <c r="D112" s="44">
        <f t="shared" ref="D112:D113" si="9">C112</f>
        <v>45871</v>
      </c>
      <c r="E112" s="60" t="s">
        <v>85</v>
      </c>
      <c r="F112" s="146"/>
      <c r="G112" s="47">
        <v>150</v>
      </c>
      <c r="H112" s="41">
        <v>12</v>
      </c>
      <c r="I112" s="120"/>
      <c r="J112" s="41"/>
    </row>
    <row r="113" spans="1:10" x14ac:dyDescent="0.25">
      <c r="A113" s="121" t="s">
        <v>80</v>
      </c>
      <c r="B113" s="28" t="s">
        <v>43</v>
      </c>
      <c r="C113" s="29">
        <v>45872</v>
      </c>
      <c r="D113" s="29">
        <f t="shared" si="9"/>
        <v>45872</v>
      </c>
      <c r="E113" s="136" t="s">
        <v>84</v>
      </c>
      <c r="F113" s="137"/>
      <c r="G113" s="48">
        <v>350</v>
      </c>
      <c r="H113" s="122">
        <v>25</v>
      </c>
      <c r="I113" s="123"/>
      <c r="J113" s="122"/>
    </row>
    <row r="114" spans="1:10" ht="30" x14ac:dyDescent="0.25">
      <c r="A114" s="121" t="s">
        <v>78</v>
      </c>
      <c r="B114" s="27" t="s">
        <v>74</v>
      </c>
      <c r="C114" s="29">
        <v>45878</v>
      </c>
      <c r="D114" s="29">
        <v>45879</v>
      </c>
      <c r="E114" s="31" t="s">
        <v>77</v>
      </c>
      <c r="F114" s="66"/>
      <c r="G114" s="48">
        <v>850</v>
      </c>
      <c r="H114" s="122">
        <v>85</v>
      </c>
      <c r="I114" s="123"/>
      <c r="J114" s="122"/>
    </row>
    <row r="115" spans="1:10" ht="30" x14ac:dyDescent="0.25">
      <c r="A115" s="121" t="s">
        <v>127</v>
      </c>
      <c r="B115" s="27" t="s">
        <v>82</v>
      </c>
      <c r="C115" s="29">
        <v>45892</v>
      </c>
      <c r="D115" s="29">
        <v>45893</v>
      </c>
      <c r="E115" s="31" t="s">
        <v>128</v>
      </c>
      <c r="F115" s="66"/>
      <c r="G115" s="48">
        <v>2000</v>
      </c>
      <c r="H115" s="122">
        <v>190</v>
      </c>
      <c r="I115" s="123"/>
      <c r="J115" s="122"/>
    </row>
    <row r="116" spans="1:10" ht="45.75" thickBot="1" x14ac:dyDescent="0.3">
      <c r="A116" s="56" t="s">
        <v>144</v>
      </c>
      <c r="B116" s="135" t="s">
        <v>88</v>
      </c>
      <c r="C116" s="57">
        <v>45899</v>
      </c>
      <c r="D116" s="57">
        <v>45901</v>
      </c>
      <c r="E116" s="139" t="s">
        <v>84</v>
      </c>
      <c r="F116" s="140"/>
      <c r="G116" s="49">
        <v>350</v>
      </c>
      <c r="H116" s="143">
        <v>25</v>
      </c>
      <c r="I116" s="144"/>
      <c r="J116" s="143"/>
    </row>
    <row r="117" spans="1:10" ht="30" x14ac:dyDescent="0.25">
      <c r="A117" s="30" t="s">
        <v>140</v>
      </c>
      <c r="B117" s="46" t="s">
        <v>42</v>
      </c>
      <c r="C117" s="44">
        <v>45904</v>
      </c>
      <c r="D117" s="44">
        <v>45914</v>
      </c>
      <c r="E117" s="45" t="s">
        <v>141</v>
      </c>
      <c r="F117" s="124"/>
      <c r="G117" s="47">
        <v>1000</v>
      </c>
      <c r="H117" s="41"/>
      <c r="I117" s="120"/>
      <c r="J117" s="41"/>
    </row>
    <row r="118" spans="1:10" ht="30" x14ac:dyDescent="0.25">
      <c r="A118" s="125" t="s">
        <v>81</v>
      </c>
      <c r="B118" s="135" t="s">
        <v>82</v>
      </c>
      <c r="C118" s="127">
        <v>45906</v>
      </c>
      <c r="D118" s="127">
        <f t="shared" ref="D118:D119" si="10">C118</f>
        <v>45906</v>
      </c>
      <c r="E118" s="151" t="s">
        <v>85</v>
      </c>
      <c r="F118" s="152"/>
      <c r="G118" s="130">
        <v>150</v>
      </c>
      <c r="H118" s="131">
        <v>12</v>
      </c>
      <c r="I118" s="132"/>
      <c r="J118" s="131"/>
    </row>
    <row r="119" spans="1:10" x14ac:dyDescent="0.25">
      <c r="A119" s="121" t="s">
        <v>80</v>
      </c>
      <c r="B119" s="28" t="s">
        <v>43</v>
      </c>
      <c r="C119" s="29">
        <f>C116+7</f>
        <v>45906</v>
      </c>
      <c r="D119" s="29">
        <f t="shared" si="10"/>
        <v>45906</v>
      </c>
      <c r="E119" s="136" t="s">
        <v>84</v>
      </c>
      <c r="F119" s="137"/>
      <c r="G119" s="48">
        <v>350</v>
      </c>
      <c r="H119" s="122">
        <v>25</v>
      </c>
      <c r="I119" s="123"/>
      <c r="J119" s="122"/>
    </row>
    <row r="120" spans="1:10" ht="30" x14ac:dyDescent="0.25">
      <c r="A120" s="121" t="s">
        <v>79</v>
      </c>
      <c r="B120" s="27" t="s">
        <v>74</v>
      </c>
      <c r="C120" s="29">
        <v>45913</v>
      </c>
      <c r="D120" s="29">
        <v>45914</v>
      </c>
      <c r="E120" s="31" t="s">
        <v>86</v>
      </c>
      <c r="F120" s="66"/>
      <c r="G120" s="48">
        <v>1100</v>
      </c>
      <c r="H120" s="122">
        <v>350</v>
      </c>
      <c r="I120" s="123"/>
      <c r="J120" s="122"/>
    </row>
    <row r="121" spans="1:10" ht="30" x14ac:dyDescent="0.25">
      <c r="A121" s="121" t="s">
        <v>81</v>
      </c>
      <c r="B121" s="27" t="s">
        <v>82</v>
      </c>
      <c r="C121" s="29">
        <v>45920</v>
      </c>
      <c r="D121" s="29">
        <f t="shared" ref="D121:D122" si="11">C121</f>
        <v>45920</v>
      </c>
      <c r="E121" s="136" t="s">
        <v>85</v>
      </c>
      <c r="F121" s="137"/>
      <c r="G121" s="48">
        <v>150</v>
      </c>
      <c r="H121" s="122">
        <v>12</v>
      </c>
      <c r="I121" s="123"/>
      <c r="J121" s="122"/>
    </row>
    <row r="122" spans="1:10" x14ac:dyDescent="0.25">
      <c r="A122" s="121" t="s">
        <v>80</v>
      </c>
      <c r="B122" s="28" t="s">
        <v>43</v>
      </c>
      <c r="C122" s="29">
        <v>45921</v>
      </c>
      <c r="D122" s="29">
        <f t="shared" si="11"/>
        <v>45921</v>
      </c>
      <c r="E122" s="136" t="s">
        <v>84</v>
      </c>
      <c r="F122" s="137"/>
      <c r="G122" s="48">
        <v>350</v>
      </c>
      <c r="H122" s="122">
        <v>25</v>
      </c>
      <c r="I122" s="123"/>
      <c r="J122" s="122"/>
    </row>
    <row r="123" spans="1:10" ht="45.75" thickBot="1" x14ac:dyDescent="0.3">
      <c r="A123" s="153" t="s">
        <v>124</v>
      </c>
      <c r="B123" s="154" t="s">
        <v>125</v>
      </c>
      <c r="C123" s="155">
        <v>45926</v>
      </c>
      <c r="D123" s="155">
        <v>45928</v>
      </c>
      <c r="E123" s="156" t="s">
        <v>126</v>
      </c>
      <c r="F123" s="157"/>
      <c r="G123" s="158">
        <v>2000</v>
      </c>
      <c r="H123" s="159">
        <v>315</v>
      </c>
      <c r="I123" s="160"/>
      <c r="J123" s="159"/>
    </row>
    <row r="124" spans="1:10" ht="45" x14ac:dyDescent="0.25">
      <c r="A124" s="59" t="s">
        <v>83</v>
      </c>
      <c r="B124" s="46" t="s">
        <v>92</v>
      </c>
      <c r="C124" s="44">
        <v>45933</v>
      </c>
      <c r="D124" s="44">
        <v>45935</v>
      </c>
      <c r="E124" s="45" t="s">
        <v>99</v>
      </c>
      <c r="F124" s="124"/>
      <c r="G124" s="47">
        <v>2500</v>
      </c>
      <c r="H124" s="41">
        <v>750</v>
      </c>
      <c r="I124" s="120"/>
      <c r="J124" s="41"/>
    </row>
    <row r="125" spans="1:10" ht="45" x14ac:dyDescent="0.25">
      <c r="A125" s="32" t="s">
        <v>83</v>
      </c>
      <c r="B125" s="27" t="s">
        <v>92</v>
      </c>
      <c r="C125" s="29">
        <f>C124+7</f>
        <v>45940</v>
      </c>
      <c r="D125" s="29">
        <f>D124+7</f>
        <v>45942</v>
      </c>
      <c r="E125" s="128" t="s">
        <v>101</v>
      </c>
      <c r="F125" s="129"/>
      <c r="G125" s="48">
        <v>2500</v>
      </c>
      <c r="H125" s="122">
        <v>750</v>
      </c>
      <c r="I125" s="123"/>
      <c r="J125" s="122"/>
    </row>
    <row r="126" spans="1:10" ht="30" x14ac:dyDescent="0.25">
      <c r="A126" s="121" t="s">
        <v>81</v>
      </c>
      <c r="B126" s="27" t="s">
        <v>82</v>
      </c>
      <c r="C126" s="29">
        <v>45948</v>
      </c>
      <c r="D126" s="29">
        <f t="shared" ref="D126:D129" si="12">C126</f>
        <v>45948</v>
      </c>
      <c r="E126" s="136" t="s">
        <v>85</v>
      </c>
      <c r="F126" s="137"/>
      <c r="G126" s="48">
        <v>150</v>
      </c>
      <c r="H126" s="122">
        <v>12</v>
      </c>
      <c r="I126" s="123"/>
      <c r="J126" s="122"/>
    </row>
    <row r="127" spans="1:10" x14ac:dyDescent="0.25">
      <c r="A127" s="121" t="s">
        <v>80</v>
      </c>
      <c r="B127" s="28" t="s">
        <v>43</v>
      </c>
      <c r="C127" s="29">
        <v>45949</v>
      </c>
      <c r="D127" s="29">
        <f t="shared" si="12"/>
        <v>45949</v>
      </c>
      <c r="E127" s="136" t="s">
        <v>84</v>
      </c>
      <c r="F127" s="137"/>
      <c r="G127" s="48">
        <v>350</v>
      </c>
      <c r="H127" s="122">
        <v>25</v>
      </c>
      <c r="I127" s="123"/>
      <c r="J127" s="122"/>
    </row>
    <row r="128" spans="1:10" ht="30" x14ac:dyDescent="0.25">
      <c r="A128" s="121" t="s">
        <v>81</v>
      </c>
      <c r="B128" s="27" t="s">
        <v>82</v>
      </c>
      <c r="C128" s="29">
        <f>C126+7</f>
        <v>45955</v>
      </c>
      <c r="D128" s="29">
        <f t="shared" si="12"/>
        <v>45955</v>
      </c>
      <c r="E128" s="136" t="s">
        <v>85</v>
      </c>
      <c r="F128" s="137"/>
      <c r="G128" s="48">
        <v>150</v>
      </c>
      <c r="H128" s="122">
        <v>12</v>
      </c>
      <c r="I128" s="123"/>
      <c r="J128" s="122"/>
    </row>
    <row r="129" spans="1:10" ht="15.75" thickBot="1" x14ac:dyDescent="0.3">
      <c r="A129" s="56" t="s">
        <v>80</v>
      </c>
      <c r="B129" s="61" t="s">
        <v>43</v>
      </c>
      <c r="C129" s="57">
        <f>C127+7</f>
        <v>45956</v>
      </c>
      <c r="D129" s="57">
        <f t="shared" si="12"/>
        <v>45956</v>
      </c>
      <c r="E129" s="139" t="s">
        <v>84</v>
      </c>
      <c r="F129" s="140"/>
      <c r="G129" s="49">
        <v>350</v>
      </c>
      <c r="H129" s="143">
        <v>25</v>
      </c>
      <c r="I129" s="144"/>
      <c r="J129" s="143"/>
    </row>
    <row r="130" spans="1:10" ht="45" x14ac:dyDescent="0.25">
      <c r="A130" s="161" t="s">
        <v>137</v>
      </c>
      <c r="B130" s="162" t="s">
        <v>138</v>
      </c>
      <c r="C130" s="163">
        <v>45962</v>
      </c>
      <c r="D130" s="163">
        <v>45962</v>
      </c>
      <c r="E130" s="164" t="s">
        <v>139</v>
      </c>
      <c r="F130" s="165"/>
      <c r="G130" s="166">
        <v>500</v>
      </c>
      <c r="H130" s="167">
        <v>50</v>
      </c>
      <c r="I130" s="168"/>
      <c r="J130" s="167"/>
    </row>
    <row r="131" spans="1:10" ht="30" x14ac:dyDescent="0.25">
      <c r="A131" s="121" t="s">
        <v>8</v>
      </c>
      <c r="B131" s="169" t="s">
        <v>45</v>
      </c>
      <c r="C131" s="58">
        <f t="shared" ref="C131" si="13">C130+7</f>
        <v>45969</v>
      </c>
      <c r="D131" s="58">
        <v>45969</v>
      </c>
      <c r="E131" s="170" t="s">
        <v>143</v>
      </c>
      <c r="F131" s="171"/>
      <c r="G131" s="48">
        <v>500</v>
      </c>
      <c r="H131" s="36">
        <v>60</v>
      </c>
      <c r="I131" s="58"/>
      <c r="J131" s="36"/>
    </row>
    <row r="132" spans="1:10" ht="60" x14ac:dyDescent="0.25">
      <c r="A132" s="32" t="s">
        <v>172</v>
      </c>
      <c r="B132" s="27" t="s">
        <v>150</v>
      </c>
      <c r="C132" s="29">
        <v>45973</v>
      </c>
      <c r="D132" s="29">
        <v>45977</v>
      </c>
      <c r="E132" s="63" t="s">
        <v>142</v>
      </c>
      <c r="F132" s="66"/>
      <c r="G132" s="48">
        <v>1000</v>
      </c>
      <c r="H132" s="36">
        <v>50</v>
      </c>
      <c r="I132" s="58"/>
      <c r="J132" s="36"/>
    </row>
    <row r="133" spans="1:10" ht="45" x14ac:dyDescent="0.25">
      <c r="A133" s="32" t="s">
        <v>145</v>
      </c>
      <c r="B133" s="27" t="s">
        <v>46</v>
      </c>
      <c r="C133" s="29">
        <v>45980</v>
      </c>
      <c r="D133" s="29">
        <v>45982</v>
      </c>
      <c r="E133" s="63" t="s">
        <v>146</v>
      </c>
      <c r="F133" s="66"/>
      <c r="G133" s="48">
        <v>1800</v>
      </c>
      <c r="H133" s="36">
        <v>110</v>
      </c>
      <c r="I133" s="58"/>
      <c r="J133" s="36"/>
    </row>
    <row r="134" spans="1:10" ht="45" x14ac:dyDescent="0.25">
      <c r="A134" s="32" t="s">
        <v>151</v>
      </c>
      <c r="B134" s="27" t="s">
        <v>152</v>
      </c>
      <c r="C134" s="29">
        <v>45983</v>
      </c>
      <c r="D134" s="29">
        <v>45984</v>
      </c>
      <c r="E134" s="63" t="s">
        <v>153</v>
      </c>
      <c r="F134" s="66"/>
      <c r="G134" s="48">
        <v>1500</v>
      </c>
      <c r="H134" s="36">
        <v>0</v>
      </c>
      <c r="I134" s="58"/>
      <c r="J134" s="36"/>
    </row>
    <row r="135" spans="1:10" ht="45.75" thickBot="1" x14ac:dyDescent="0.3">
      <c r="A135" s="56" t="s">
        <v>10</v>
      </c>
      <c r="B135" s="27" t="s">
        <v>42</v>
      </c>
      <c r="C135" s="57">
        <v>45989</v>
      </c>
      <c r="D135" s="57">
        <v>45991</v>
      </c>
      <c r="E135" s="64" t="s">
        <v>96</v>
      </c>
      <c r="F135" s="67"/>
      <c r="G135" s="49">
        <v>2750</v>
      </c>
      <c r="H135" s="43">
        <v>750</v>
      </c>
      <c r="I135" s="62">
        <v>0</v>
      </c>
      <c r="J135" s="43"/>
    </row>
  </sheetData>
  <sortState xmlns:xlrd2="http://schemas.microsoft.com/office/spreadsheetml/2017/richdata2" ref="M10:O14">
    <sortCondition ref="M10:M14"/>
  </sortState>
  <mergeCells count="6">
    <mergeCell ref="A1:E1"/>
    <mergeCell ref="A2:E2"/>
    <mergeCell ref="A4:E4"/>
    <mergeCell ref="I59:I60"/>
    <mergeCell ref="A52:B52"/>
    <mergeCell ref="A53:B53"/>
  </mergeCells>
  <conditionalFormatting sqref="I8">
    <cfRule type="expression" dxfId="0" priority="1">
      <formula>"Accepted"</formula>
    </cfRule>
  </conditionalFormatting>
  <hyperlinks>
    <hyperlink ref="B32" r:id="rId1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D1AC2A13-863F-45EC-8FE3-59A0B833C6A7}"/>
    <hyperlink ref="B36" r:id="rId2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2E04BEFC-23B2-4B2B-9911-A3B3804DFBB4}"/>
    <hyperlink ref="B39" r:id="rId3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BC340FAD-E38E-4BA9-BEB7-C085C62DBF8B}"/>
    <hyperlink ref="B45" r:id="rId4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42B76561-AAD0-423C-A7AF-EB40033995CB}"/>
    <hyperlink ref="B49" r:id="rId5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33FB3594-06DA-4913-8D76-16892A05DB9F}"/>
    <hyperlink ref="B55" r:id="rId6" display="https://www.bing.com/ck/a?!&amp;&amp;p=8e54a1adf9e99c79c921ba99b6633da80b458838c012a17925ac8a3557b894ccJmltdHM9MTc4MTc0MDgwMA&amp;ptn=3&amp;ver=2&amp;hsh=4&amp;fclid=074057a6-0f89-6789-222f-40df0e29661b&amp;u=a1L21hcHM_Jm1lcGk9NzF-fkVtYmVkZGVkfkFkZHJlc3NfTGluayZ0eT0xOCZxPUNlZGFyJTIwQ3Jlc3QlMjBGYXJtZXIlMjdzJTIwTWFya2V0JnNzPXlwaWQuWU44NDU4NDY5NzlCNzE4OEJFJnBwb2lzPTM1LjEyNTU1Njk0NTgwMDc4Xy0xMDYuMzY5MDQ5MDcyMjY1NjJfQ2VkYXIlMjBDcmVzdCUyMEZhcm1lciUyN3MlMjBNYXJrZXRfWU44NDU4NDY5NzlCNzE4OEJFfiZjcD0zNS4xMjU1NTd-LTEwNi4zNjkwNDkmdj0yJnNWPTEmRk9STT1NUFNSUEw&amp;ntb=1" xr:uid="{D12EC469-26EE-4794-9ABC-E181B0945AEE}"/>
  </hyperlinks>
  <pageMargins left="0.7" right="0.7" top="0.75" bottom="0.75" header="0.3" footer="0.3"/>
  <pageSetup orientation="landscape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Contacts</vt:lpstr>
      <vt:lpstr>Posting Schedule</vt:lpstr>
      <vt:lpstr>Sheet1</vt:lpstr>
      <vt:lpstr>Sheet3</vt:lpstr>
      <vt:lpstr>Budget - Planning Sheet</vt:lpstr>
      <vt:lpstr>'Budget - Planning Sheet'!Print_Area</vt:lpstr>
      <vt:lpstr>'Posting Schedule'!Print_Area</vt:lpstr>
      <vt:lpstr>'Posting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Spenner</dc:creator>
  <cp:lastModifiedBy>Rick and Forseti</cp:lastModifiedBy>
  <cp:lastPrinted>2026-06-18T19:03:23Z</cp:lastPrinted>
  <dcterms:created xsi:type="dcterms:W3CDTF">2023-11-10T05:39:48Z</dcterms:created>
  <dcterms:modified xsi:type="dcterms:W3CDTF">2026-06-18T19:03:38Z</dcterms:modified>
</cp:coreProperties>
</file>